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rive\PHUOC_VP\HĐND\HĐND 2021 - 2026\Ky hop 17 - thang 5 nam 2024\NQ KH 17 - Copy\"/>
    </mc:Choice>
  </mc:AlternateContent>
  <xr:revisionPtr revIDLastSave="0" documentId="13_ncr:1_{B7FBE89D-D697-48A9-ADE4-CCEAE9D14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 02 bổ sung TH 2021-2025" sheetId="3" r:id="rId1"/>
  </sheets>
  <calcPr calcId="181029" calcOnSave="0" concurrentCalc="0"/>
</workbook>
</file>

<file path=xl/calcChain.xml><?xml version="1.0" encoding="utf-8"?>
<calcChain xmlns="http://schemas.openxmlformats.org/spreadsheetml/2006/main">
  <c r="D45" i="3" l="1"/>
  <c r="F45" i="3"/>
  <c r="G45" i="3"/>
  <c r="H45" i="3"/>
  <c r="F44" i="3"/>
  <c r="G44" i="3"/>
  <c r="H44" i="3"/>
  <c r="C43" i="3"/>
  <c r="D43" i="3"/>
  <c r="F43" i="3"/>
  <c r="G43" i="3"/>
  <c r="H43" i="3"/>
  <c r="C42" i="3"/>
  <c r="D42" i="3"/>
  <c r="F42" i="3"/>
  <c r="G42" i="3"/>
  <c r="H42" i="3"/>
  <c r="F41" i="3"/>
  <c r="G41" i="3"/>
  <c r="H41" i="3"/>
  <c r="F40" i="3"/>
  <c r="G40" i="3"/>
  <c r="H40" i="3"/>
  <c r="D39" i="3"/>
  <c r="F39" i="3"/>
  <c r="G39" i="3"/>
  <c r="H39" i="3"/>
  <c r="D38" i="3"/>
  <c r="F38" i="3"/>
  <c r="G38" i="3"/>
  <c r="H38" i="3"/>
  <c r="D37" i="3"/>
  <c r="F37" i="3"/>
  <c r="G37" i="3"/>
  <c r="H37" i="3"/>
  <c r="D36" i="3"/>
  <c r="F36" i="3"/>
  <c r="G36" i="3"/>
  <c r="H36" i="3"/>
  <c r="F35" i="3"/>
  <c r="G35" i="3"/>
  <c r="H35" i="3"/>
  <c r="D34" i="3"/>
  <c r="F34" i="3"/>
  <c r="G34" i="3"/>
  <c r="H34" i="3"/>
  <c r="F33" i="3"/>
  <c r="G33" i="3"/>
  <c r="H33" i="3"/>
  <c r="D32" i="3"/>
  <c r="F32" i="3"/>
  <c r="G32" i="3"/>
  <c r="H32" i="3"/>
  <c r="D31" i="3"/>
  <c r="F31" i="3"/>
  <c r="G31" i="3"/>
  <c r="H31" i="3"/>
  <c r="D30" i="3"/>
  <c r="F30" i="3"/>
  <c r="G30" i="3"/>
  <c r="H30" i="3"/>
  <c r="F29" i="3"/>
  <c r="G29" i="3"/>
  <c r="F28" i="3"/>
  <c r="G28" i="3"/>
  <c r="D27" i="3"/>
  <c r="F27" i="3"/>
  <c r="G27" i="3"/>
  <c r="H27" i="3"/>
  <c r="F26" i="3"/>
  <c r="G26" i="3"/>
  <c r="H26" i="3"/>
  <c r="F25" i="3"/>
  <c r="G25" i="3"/>
  <c r="H25" i="3"/>
  <c r="F24" i="3"/>
  <c r="G24" i="3"/>
  <c r="H24" i="3"/>
  <c r="D23" i="3"/>
  <c r="F23" i="3"/>
  <c r="G23" i="3"/>
  <c r="H23" i="3"/>
  <c r="F22" i="3"/>
  <c r="G22" i="3"/>
  <c r="H22" i="3"/>
  <c r="F21" i="3"/>
  <c r="G21" i="3"/>
  <c r="H21" i="3"/>
  <c r="D20" i="3"/>
  <c r="F20" i="3"/>
  <c r="G20" i="3"/>
  <c r="H20" i="3"/>
  <c r="D19" i="3"/>
  <c r="F19" i="3"/>
  <c r="G19" i="3"/>
  <c r="H19" i="3"/>
  <c r="D18" i="3"/>
  <c r="F18" i="3"/>
  <c r="G18" i="3"/>
  <c r="H18" i="3"/>
  <c r="F17" i="3"/>
  <c r="G17" i="3"/>
  <c r="H17" i="3"/>
  <c r="F16" i="3"/>
  <c r="G16" i="3"/>
  <c r="H16" i="3"/>
  <c r="D15" i="3"/>
  <c r="F15" i="3"/>
  <c r="G15" i="3"/>
  <c r="H15" i="3"/>
  <c r="F14" i="3"/>
  <c r="G14" i="3"/>
  <c r="H14" i="3"/>
  <c r="D13" i="3"/>
  <c r="F13" i="3"/>
  <c r="G13" i="3"/>
  <c r="H13" i="3"/>
  <c r="D12" i="3"/>
  <c r="F12" i="3"/>
  <c r="G12" i="3"/>
  <c r="H12" i="3"/>
  <c r="F11" i="3"/>
  <c r="G11" i="3"/>
  <c r="H11" i="3"/>
  <c r="D10" i="3"/>
  <c r="F10" i="3"/>
  <c r="G10" i="3"/>
  <c r="H10" i="3"/>
  <c r="D9" i="3"/>
  <c r="F9" i="3"/>
  <c r="G9" i="3"/>
  <c r="H9" i="3"/>
  <c r="D8" i="3"/>
  <c r="F8" i="3"/>
  <c r="G8" i="3"/>
  <c r="H8" i="3"/>
  <c r="D7" i="3"/>
  <c r="F7" i="3"/>
  <c r="G7" i="3"/>
  <c r="H7" i="3"/>
  <c r="D6" i="3"/>
  <c r="F6" i="3"/>
  <c r="G6" i="3"/>
  <c r="H6" i="3"/>
  <c r="A6" i="3"/>
</calcChain>
</file>

<file path=xl/sharedStrings.xml><?xml version="1.0" encoding="utf-8"?>
<sst xmlns="http://schemas.openxmlformats.org/spreadsheetml/2006/main" count="75" uniqueCount="65">
  <si>
    <t>TT</t>
  </si>
  <si>
    <t>Tên danh mục công trình/dự án khởi công mới</t>
  </si>
  <si>
    <t>Khối lượng, tiêu chuẩn kỹ thuật tối thiểu để đạt chuẩn NTM theo quy định</t>
  </si>
  <si>
    <t>Năm thực hiện</t>
  </si>
  <si>
    <t>Dự kiến NS cấp Xã</t>
  </si>
  <si>
    <t>I</t>
  </si>
  <si>
    <t>XÃ BÌNH ĐÀO</t>
  </si>
  <si>
    <t>1CT</t>
  </si>
  <si>
    <t>Nâng cấp sửa chữa cơ sở vật chất trường Mẫu giáo Bình Đào</t>
  </si>
  <si>
    <t>Sửa chữa sân nền, cống thoát nước trường THCS Nguyễn Hiền</t>
  </si>
  <si>
    <t>1 CT</t>
  </si>
  <si>
    <t>Huy động khác</t>
  </si>
  <si>
    <t>Bê tông hóa giao thông nông thôn Trà Đóa 2</t>
  </si>
  <si>
    <t>TỔNG CỘNG</t>
  </si>
  <si>
    <t>II</t>
  </si>
  <si>
    <t>XÃ BÌNH CHÁNH</t>
  </si>
  <si>
    <t>III</t>
  </si>
  <si>
    <t>XÃ BÌNH PHÚ</t>
  </si>
  <si>
    <t>Nâng cấp đường ống dẫn nước và giếng khoang công trình nước sạch thôn Lý Trường, thôn Phước Hà</t>
  </si>
  <si>
    <t>IV</t>
  </si>
  <si>
    <t>XÃ BÌNH NAM</t>
  </si>
  <si>
    <t>Nâng cấp sân nền, mương thoát nước trạm y tế xã Bình Nam</t>
  </si>
  <si>
    <t>V</t>
  </si>
  <si>
    <t>XÃ BÌNH GIANG</t>
  </si>
  <si>
    <t>VI</t>
  </si>
  <si>
    <t>VII</t>
  </si>
  <si>
    <t>VIII</t>
  </si>
  <si>
    <t>XÃ BÌNH TRUNG</t>
  </si>
  <si>
    <t>XÃ BÌNH TÚ</t>
  </si>
  <si>
    <t>Bê tông hóa GTNĐ Tổ 5 thôn Trường An (Từ đồng Tư Thương đi đồng Tràm)</t>
  </si>
  <si>
    <t>Bê tông hóa GTNĐ Tổ 8 thôn Tú Nghĩa</t>
  </si>
  <si>
    <t>Điện chiếu sáng nông thôn: Lắp đèn năng lượng trên các tuyến ĐH, ĐX.</t>
  </si>
  <si>
    <t>XÃ BÌNH SA</t>
  </si>
  <si>
    <t>Bê tông hóa GTNĐ tổ 1,2  và tổ 3 thôn Cổ Linh</t>
  </si>
  <si>
    <t>01 CT</t>
  </si>
  <si>
    <t>XÃ BÌNH TRIỀU</t>
  </si>
  <si>
    <t>Xây mới nhà văn hóa thôn Vĩnh Xuân</t>
  </si>
  <si>
    <t xml:space="preserve">Nâng cấp sữa chữa trường trường Mẫu giáo xã Bình Sa </t>
  </si>
  <si>
    <t>Xây mới Mương thoát nước thôn Vịnh Giang</t>
  </si>
  <si>
    <t>Chỉnh trang cảnh quan môi trường nông thôn (hạng mục điện chiếu sáng khu trung tâm và hạng mục khác)</t>
  </si>
  <si>
    <t xml:space="preserve">Nâng cấp sửa chữa chợ nông thôn (mương thoát nước, mái tôn, khu vệ sinh và các hạng mục khác tại chợ Bà) </t>
  </si>
  <si>
    <t>Nâng cấp, sữa chữa Nhà văn hóa xã và các hạng mục khác</t>
  </si>
  <si>
    <t>Nâng cấp chợ Được (hạng mục: Trụ lồng chợ, nâng cấp lối đi và các hạng mục khác)</t>
  </si>
  <si>
    <t>Nhà văn hóa thôn Hưng Mỹ (giai đoạn 2) (hạng mục: Tường rào)</t>
  </si>
  <si>
    <t>Bê tông hoa GTNĐ Tuyến tổ 9 thôn Vân Tây (170 m); Tuyến tổ 5/2 thôn Hưng Mỹ (130 m)</t>
  </si>
  <si>
    <t>Bê tông hóa GTNT thôn Hưng Mỹ: Tuyến tổ 6 (120 m); Tuyến tổ 5/1 (300 m); Tuyến tổ 1 (85 m); Tuyến tổ 4 (130 m)</t>
  </si>
  <si>
    <t>Nâng cấp hệ thống Điện nông thôn trên địa bàn toàn xã</t>
  </si>
  <si>
    <t>Bê tông hóa GTNT thôn Vân Tây: Tuyến tổ 9 (305 m); Tuyến tổ 12 (120 m)</t>
  </si>
  <si>
    <t xml:space="preserve">Dự kiến tổng mức đầu tư
</t>
  </si>
  <si>
    <t>Trong đó (Đơn vị tính: triệu đồng)</t>
  </si>
  <si>
    <t>Bê tông hóa GTNT tuyến tổ 4 thôn Ngũ Xã</t>
  </si>
  <si>
    <t>Nâng cấp, sửa chữa công trình nước sạch thôn Ngũ Xã (hạng mục: Thay mới đường ống dẫn nước)</t>
  </si>
  <si>
    <t>Bê tông hóa GTNĐ tuyến tổ 1, 8, 9, 10 thôn Tú Trà</t>
  </si>
  <si>
    <t>Bê tông hóa GTNĐ tổ 1, 2 thôn Tiên Đoả và tổ 1 (250m),  thôn Châu Khê (250m)</t>
  </si>
  <si>
    <t>Bê tông hóa GTNĐ tổ 5, thôn Bình Trúc (250m) và  tổ 3,4 thôn Tây Giang (250m)</t>
  </si>
  <si>
    <t>Nâng cấp, mở rộng Giao thông nông thôn thôn Vân Tiên</t>
  </si>
  <si>
    <t>Bê tông hóa GTNĐ tuyến đồng: tuyến đồng tổ 13 đi đồng tổ 11: 480m; tuyến: tổ 16 thôn Lý Trường: 230m; Tuyến nhà ông Phú đi đồng tổ 15 thôn Lý Trường: 225m</t>
  </si>
  <si>
    <t>Nâng cấp, sửa chữa Khu thể thao trung tâm xã</t>
  </si>
  <si>
    <t>XIX</t>
  </si>
  <si>
    <t>Bê tông hóa GTNT tuyến kênh N14 đi cầu Gò Vườn tổ 3, thôn Long Hội</t>
  </si>
  <si>
    <t>Dự kiến
NS huyện</t>
  </si>
  <si>
    <t>Dự kiến
NS TW, tỉnh</t>
  </si>
  <si>
    <t xml:space="preserve">BỔ SUNG DANH MỤC ĐẦU TƯ CÔNG TRUNG HẠN GIAI ĐOẠN 2021 - 2025 THUỘC CHƯƠNG TRÌNH NÔNG THÔN MỚI </t>
  </si>
  <si>
    <t>(Kèm theo Nghị quyết số:     /NQ-HĐND ngày    tháng 5 năm 2024 của Hội đồng nhân dân huyện)</t>
  </si>
  <si>
    <t>PHỤ LỤC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</si>
</sst>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0.0"/>
    <numFmt numFmtId="167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 wrapText="1"/>
    </xf>
    <xf numFmtId="37" fontId="5" fillId="0" borderId="1" xfId="1" applyNumberFormat="1" applyFont="1" applyFill="1" applyBorder="1" applyAlignment="1">
      <alignment horizontal="right" vertical="center"/>
    </xf>
    <xf numFmtId="37" fontId="5" fillId="0" borderId="1" xfId="1" applyNumberFormat="1" applyFont="1" applyBorder="1" applyAlignment="1">
      <alignment horizontal="right" vertical="center"/>
    </xf>
    <xf numFmtId="37" fontId="5" fillId="0" borderId="1" xfId="1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" fontId="5" fillId="3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">
    <cellStyle name="Comma" xfId="1" builtinId="3"/>
    <cellStyle name="Comma 2" xfId="2" xr:uid="{00000000-0005-0000-0000-000001000000}"/>
    <cellStyle name="Excel Built-in Normal" xfId="3" xr:uid="{00000000-0005-0000-0000-000002000000}"/>
    <cellStyle name="Normal" xfId="0" builtinId="0"/>
    <cellStyle name="Normal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3105150</xdr:colOff>
      <xdr:row>1</xdr:row>
      <xdr:rowOff>361950</xdr:rowOff>
    </xdr:from>
    <xdr:to>
      <xdr:col>4</xdr:col>
      <xdr:colOff>447675</xdr:colOff>
      <xdr:row>1</xdr:row>
      <xdr:rowOff>361950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5675" y="552450"/>
          <a:ext cx="3009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topLeftCell="A29" zoomScale="85" zoomScaleNormal="100" zoomScaleSheetLayoutView="85" workbookViewId="0">
      <selection activeCell="A2" sqref="A2:I2"/>
    </sheetView>
  </sheetViews>
  <sheetFormatPr defaultColWidth="9.140625" defaultRowHeight="15.75" x14ac:dyDescent="0.25"/>
  <cols>
    <col min="1" max="1" width="5.85546875" style="24" customWidth="1"/>
    <col min="2" max="2" width="57.85546875" style="24" customWidth="1"/>
    <col min="3" max="3" width="16.42578125" style="24" customWidth="1"/>
    <col min="4" max="4" width="10.7109375" style="37" customWidth="1"/>
    <col min="5" max="5" width="10.140625" style="37" customWidth="1"/>
    <col min="6" max="6" width="10.42578125" style="37" customWidth="1"/>
    <col min="7" max="7" width="10.7109375" style="37" customWidth="1"/>
    <col min="8" max="8" width="12" style="37" customWidth="1"/>
    <col min="9" max="9" width="10.140625" style="24" customWidth="1"/>
    <col min="10" max="11" width="13.7109375" style="1" bestFit="1" customWidth="1"/>
    <col min="12" max="12" width="9.140625" style="1"/>
    <col min="13" max="13" width="9.7109375" style="1" bestFit="1" customWidth="1"/>
    <col min="14" max="16384" width="9.140625" style="1"/>
  </cols>
  <sheetData>
    <row r="1" spans="1:11" ht="15" customHeight="1" x14ac:dyDescent="0.25">
      <c r="A1" s="47" t="s">
        <v>64</v>
      </c>
      <c r="B1" s="47"/>
      <c r="C1" s="47"/>
      <c r="D1" s="47"/>
      <c r="E1" s="47"/>
      <c r="F1" s="47"/>
      <c r="G1" s="47"/>
      <c r="H1" s="47"/>
      <c r="I1" s="47"/>
    </row>
    <row r="2" spans="1:11" s="2" customFormat="1" ht="35.25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</row>
    <row r="3" spans="1:11" ht="31.15" customHeight="1" x14ac:dyDescent="0.25">
      <c r="A3" s="48" t="s">
        <v>63</v>
      </c>
      <c r="B3" s="49"/>
      <c r="C3" s="49"/>
      <c r="D3" s="49"/>
      <c r="E3" s="49"/>
      <c r="F3" s="49"/>
      <c r="G3" s="49"/>
      <c r="H3" s="49"/>
      <c r="I3" s="49"/>
    </row>
    <row r="4" spans="1:11" ht="22.15" customHeight="1" x14ac:dyDescent="0.25">
      <c r="A4" s="50" t="s">
        <v>0</v>
      </c>
      <c r="B4" s="50" t="s">
        <v>1</v>
      </c>
      <c r="C4" s="50" t="s">
        <v>2</v>
      </c>
      <c r="D4" s="51" t="s">
        <v>48</v>
      </c>
      <c r="E4" s="52" t="s">
        <v>49</v>
      </c>
      <c r="F4" s="53"/>
      <c r="G4" s="53"/>
      <c r="H4" s="54"/>
      <c r="I4" s="55" t="s">
        <v>3</v>
      </c>
    </row>
    <row r="5" spans="1:11" ht="67.900000000000006" customHeight="1" x14ac:dyDescent="0.25">
      <c r="A5" s="50"/>
      <c r="B5" s="50"/>
      <c r="C5" s="50"/>
      <c r="D5" s="51"/>
      <c r="E5" s="45" t="s">
        <v>61</v>
      </c>
      <c r="F5" s="45" t="s">
        <v>60</v>
      </c>
      <c r="G5" s="45" t="s">
        <v>4</v>
      </c>
      <c r="H5" s="45" t="s">
        <v>11</v>
      </c>
      <c r="I5" s="55"/>
    </row>
    <row r="6" spans="1:11" ht="21.6" customHeight="1" x14ac:dyDescent="0.25">
      <c r="A6" s="42">
        <f>A11+A14+A19+A22+A26+A29+A33+A38+A45</f>
        <v>30</v>
      </c>
      <c r="B6" s="44" t="s">
        <v>13</v>
      </c>
      <c r="C6" s="44"/>
      <c r="D6" s="45">
        <f>D7+D12+D15+D20+D23+D27+D30+D34+D39</f>
        <v>15889.560000000001</v>
      </c>
      <c r="E6" s="45"/>
      <c r="F6" s="45">
        <f t="shared" ref="F6:H6" si="0">F7+F12+F15+F20+F23+F27+F30+F34+F39</f>
        <v>13500.936000000002</v>
      </c>
      <c r="G6" s="45">
        <f t="shared" si="0"/>
        <v>1124.806</v>
      </c>
      <c r="H6" s="45">
        <f t="shared" si="0"/>
        <v>1263.8179999999998</v>
      </c>
      <c r="I6" s="46"/>
      <c r="J6" s="43"/>
      <c r="K6" s="43"/>
    </row>
    <row r="7" spans="1:11" ht="18.600000000000001" customHeight="1" x14ac:dyDescent="0.25">
      <c r="A7" s="21" t="s">
        <v>5</v>
      </c>
      <c r="B7" s="40" t="s">
        <v>15</v>
      </c>
      <c r="C7" s="4"/>
      <c r="D7" s="22">
        <f>SUM(D8:D11)</f>
        <v>1899.6000000000001</v>
      </c>
      <c r="E7" s="22"/>
      <c r="F7" s="22">
        <f>SUM(F8:F11)</f>
        <v>1500.12</v>
      </c>
      <c r="G7" s="22">
        <f>SUM(G8:G11)</f>
        <v>129.9</v>
      </c>
      <c r="H7" s="22">
        <f>SUM(H8:H11)</f>
        <v>269.58000000000004</v>
      </c>
      <c r="I7" s="4"/>
      <c r="J7" s="43"/>
      <c r="K7" s="43"/>
    </row>
    <row r="8" spans="1:11" ht="20.45" customHeight="1" x14ac:dyDescent="0.25">
      <c r="A8" s="23">
        <v>1</v>
      </c>
      <c r="B8" s="5" t="s">
        <v>50</v>
      </c>
      <c r="C8" s="23">
        <v>0.28000000000000003</v>
      </c>
      <c r="D8" s="25">
        <f>C8*1164</f>
        <v>325.92</v>
      </c>
      <c r="E8" s="25"/>
      <c r="F8" s="25">
        <f>D8*60%</f>
        <v>195.55199999999999</v>
      </c>
      <c r="G8" s="25">
        <f>D8*10%</f>
        <v>32.592000000000006</v>
      </c>
      <c r="H8" s="25">
        <f>D8-F8-G8</f>
        <v>97.77600000000001</v>
      </c>
      <c r="I8" s="4">
        <v>2024</v>
      </c>
      <c r="J8" s="43"/>
      <c r="K8" s="43"/>
    </row>
    <row r="9" spans="1:11" ht="31.5" x14ac:dyDescent="0.25">
      <c r="A9" s="23">
        <v>2</v>
      </c>
      <c r="B9" s="5" t="s">
        <v>59</v>
      </c>
      <c r="C9" s="23">
        <v>0.32</v>
      </c>
      <c r="D9" s="25">
        <f>C9*1164</f>
        <v>372.48</v>
      </c>
      <c r="E9" s="25"/>
      <c r="F9" s="25">
        <f t="shared" ref="F9" si="1">D9*60%</f>
        <v>223.488</v>
      </c>
      <c r="G9" s="25">
        <f t="shared" ref="G9" si="2">D9*10%</f>
        <v>37.248000000000005</v>
      </c>
      <c r="H9" s="25">
        <f t="shared" ref="H9:H11" si="3">D9-F9-G9</f>
        <v>111.74400000000001</v>
      </c>
      <c r="I9" s="4">
        <v>2024</v>
      </c>
      <c r="J9" s="43"/>
      <c r="K9" s="43"/>
    </row>
    <row r="10" spans="1:11" ht="18.600000000000001" customHeight="1" x14ac:dyDescent="0.25">
      <c r="A10" s="23">
        <v>3</v>
      </c>
      <c r="B10" s="5" t="s">
        <v>52</v>
      </c>
      <c r="C10" s="23">
        <v>0.8</v>
      </c>
      <c r="D10" s="36">
        <f>C10*1164</f>
        <v>931.2</v>
      </c>
      <c r="E10" s="36"/>
      <c r="F10" s="25">
        <f>D10*90%</f>
        <v>838.08</v>
      </c>
      <c r="G10" s="25">
        <f>D10*5%</f>
        <v>46.56</v>
      </c>
      <c r="H10" s="25">
        <f t="shared" si="3"/>
        <v>46.56</v>
      </c>
      <c r="I10" s="4">
        <v>2024</v>
      </c>
      <c r="J10" s="43"/>
      <c r="K10" s="43"/>
    </row>
    <row r="11" spans="1:11" ht="31.5" x14ac:dyDescent="0.25">
      <c r="A11" s="4">
        <v>4</v>
      </c>
      <c r="B11" s="5" t="s">
        <v>51</v>
      </c>
      <c r="C11" s="8" t="s">
        <v>10</v>
      </c>
      <c r="D11" s="35">
        <v>270</v>
      </c>
      <c r="E11" s="35"/>
      <c r="F11" s="25">
        <f>D11*90%</f>
        <v>243</v>
      </c>
      <c r="G11" s="25">
        <f>D11*5%</f>
        <v>13.5</v>
      </c>
      <c r="H11" s="25">
        <f t="shared" si="3"/>
        <v>13.5</v>
      </c>
      <c r="I11" s="4">
        <v>2024</v>
      </c>
      <c r="J11" s="43"/>
      <c r="K11" s="43"/>
    </row>
    <row r="12" spans="1:11" ht="18.600000000000001" customHeight="1" x14ac:dyDescent="0.25">
      <c r="A12" s="21" t="s">
        <v>14</v>
      </c>
      <c r="B12" s="39" t="s">
        <v>17</v>
      </c>
      <c r="C12" s="21"/>
      <c r="D12" s="22">
        <f>SUM(D13:D14)</f>
        <v>1666.3400000000001</v>
      </c>
      <c r="E12" s="22"/>
      <c r="F12" s="22">
        <f>SUM(F13:F14)</f>
        <v>1499.7060000000001</v>
      </c>
      <c r="G12" s="22">
        <f>SUM(G13:G14)</f>
        <v>83.317000000000007</v>
      </c>
      <c r="H12" s="22">
        <f>SUM(H13:H14)</f>
        <v>83.316999999999894</v>
      </c>
      <c r="I12" s="4"/>
      <c r="J12" s="43"/>
      <c r="K12" s="43"/>
    </row>
    <row r="13" spans="1:11" ht="47.25" x14ac:dyDescent="0.25">
      <c r="A13" s="4">
        <v>1</v>
      </c>
      <c r="B13" s="5" t="s">
        <v>56</v>
      </c>
      <c r="C13" s="23">
        <v>0.93500000000000005</v>
      </c>
      <c r="D13" s="34">
        <f>C13*1164</f>
        <v>1088.3400000000001</v>
      </c>
      <c r="E13" s="34"/>
      <c r="F13" s="34">
        <f>D13*0.9</f>
        <v>979.5060000000002</v>
      </c>
      <c r="G13" s="34">
        <f>D13*0.05</f>
        <v>54.417000000000009</v>
      </c>
      <c r="H13" s="34">
        <f>D13-F13-G13</f>
        <v>54.416999999999938</v>
      </c>
      <c r="I13" s="4">
        <v>2024</v>
      </c>
      <c r="J13" s="43"/>
      <c r="K13" s="43"/>
    </row>
    <row r="14" spans="1:11" ht="31.5" x14ac:dyDescent="0.25">
      <c r="A14" s="4">
        <v>2</v>
      </c>
      <c r="B14" s="5" t="s">
        <v>18</v>
      </c>
      <c r="C14" s="8" t="s">
        <v>10</v>
      </c>
      <c r="D14" s="34">
        <v>578</v>
      </c>
      <c r="E14" s="34"/>
      <c r="F14" s="34">
        <f>D14*0.9</f>
        <v>520.20000000000005</v>
      </c>
      <c r="G14" s="34">
        <f>D14*0.05</f>
        <v>28.900000000000002</v>
      </c>
      <c r="H14" s="34">
        <f>D14-F14-G14</f>
        <v>28.899999999999952</v>
      </c>
      <c r="I14" s="4">
        <v>2024</v>
      </c>
      <c r="J14" s="43"/>
      <c r="K14" s="43"/>
    </row>
    <row r="15" spans="1:11" x14ac:dyDescent="0.25">
      <c r="A15" s="44" t="s">
        <v>16</v>
      </c>
      <c r="B15" s="41" t="s">
        <v>6</v>
      </c>
      <c r="C15" s="44"/>
      <c r="D15" s="17">
        <f>SUM(D16:D19)</f>
        <v>1911.32</v>
      </c>
      <c r="E15" s="17"/>
      <c r="F15" s="17">
        <f>SUM(F16:F19)</f>
        <v>1500.192</v>
      </c>
      <c r="G15" s="17">
        <f>SUM(G16:G19)</f>
        <v>132.23200000000003</v>
      </c>
      <c r="H15" s="17">
        <f>SUM(H16:H19)</f>
        <v>278.89599999999996</v>
      </c>
      <c r="I15" s="46"/>
      <c r="J15" s="43"/>
      <c r="K15" s="43"/>
    </row>
    <row r="16" spans="1:11" x14ac:dyDescent="0.25">
      <c r="A16" s="3">
        <v>1</v>
      </c>
      <c r="B16" s="5" t="s">
        <v>9</v>
      </c>
      <c r="C16" s="33" t="s">
        <v>7</v>
      </c>
      <c r="D16" s="7">
        <v>1063</v>
      </c>
      <c r="E16" s="7"/>
      <c r="F16" s="7">
        <f>D16*0.9</f>
        <v>956.7</v>
      </c>
      <c r="G16" s="7">
        <f>D16*0.05</f>
        <v>53.150000000000006</v>
      </c>
      <c r="H16" s="9">
        <f>D16-F16-G16</f>
        <v>53.149999999999949</v>
      </c>
      <c r="I16" s="4">
        <v>2024</v>
      </c>
      <c r="J16" s="43"/>
      <c r="K16" s="43"/>
    </row>
    <row r="17" spans="1:11" x14ac:dyDescent="0.25">
      <c r="A17" s="4">
        <v>2</v>
      </c>
      <c r="B17" s="5" t="s">
        <v>8</v>
      </c>
      <c r="C17" s="4" t="s">
        <v>7</v>
      </c>
      <c r="D17" s="34">
        <v>115</v>
      </c>
      <c r="E17" s="34"/>
      <c r="F17" s="7">
        <f>D17*0.9</f>
        <v>103.5</v>
      </c>
      <c r="G17" s="34">
        <f>D17*0.05</f>
        <v>5.75</v>
      </c>
      <c r="H17" s="9">
        <f>D17-F17-G17</f>
        <v>5.75</v>
      </c>
      <c r="I17" s="4">
        <v>2024</v>
      </c>
      <c r="J17" s="43"/>
      <c r="K17" s="43"/>
    </row>
    <row r="18" spans="1:11" x14ac:dyDescent="0.25">
      <c r="A18" s="3">
        <v>3</v>
      </c>
      <c r="B18" s="5" t="s">
        <v>12</v>
      </c>
      <c r="C18" s="6">
        <v>0.13</v>
      </c>
      <c r="D18" s="26">
        <f>C18*1164</f>
        <v>151.32</v>
      </c>
      <c r="E18" s="26"/>
      <c r="F18" s="26">
        <f>D18*0.6</f>
        <v>90.791999999999987</v>
      </c>
      <c r="G18" s="27">
        <f>D18*0.1</f>
        <v>15.132</v>
      </c>
      <c r="H18" s="28">
        <f>D18-F18-G18</f>
        <v>45.396000000000008</v>
      </c>
      <c r="I18" s="4">
        <v>2024</v>
      </c>
      <c r="J18" s="43"/>
      <c r="K18" s="43"/>
    </row>
    <row r="19" spans="1:11" x14ac:dyDescent="0.25">
      <c r="A19" s="4">
        <v>4</v>
      </c>
      <c r="B19" s="5" t="s">
        <v>55</v>
      </c>
      <c r="C19" s="6">
        <v>0.5</v>
      </c>
      <c r="D19" s="26">
        <f>C19*1164</f>
        <v>582</v>
      </c>
      <c r="E19" s="26"/>
      <c r="F19" s="26">
        <f>D19*0.6</f>
        <v>349.2</v>
      </c>
      <c r="G19" s="27">
        <f>D19*0.1</f>
        <v>58.2</v>
      </c>
      <c r="H19" s="28">
        <f>D19-F19-G19</f>
        <v>174.60000000000002</v>
      </c>
      <c r="I19" s="4">
        <v>2024</v>
      </c>
      <c r="J19" s="43"/>
      <c r="K19" s="43"/>
    </row>
    <row r="20" spans="1:11" ht="19.899999999999999" customHeight="1" x14ac:dyDescent="0.25">
      <c r="A20" s="21" t="s">
        <v>19</v>
      </c>
      <c r="B20" s="39" t="s">
        <v>20</v>
      </c>
      <c r="C20" s="21"/>
      <c r="D20" s="22">
        <f>SUM(D21:D22)</f>
        <v>1667</v>
      </c>
      <c r="E20" s="22"/>
      <c r="F20" s="22">
        <f t="shared" ref="F20:H20" si="4">SUM(F21:F22)</f>
        <v>1500.3</v>
      </c>
      <c r="G20" s="22">
        <f t="shared" si="4"/>
        <v>83.35</v>
      </c>
      <c r="H20" s="22">
        <f t="shared" si="4"/>
        <v>83.350000000000051</v>
      </c>
      <c r="I20" s="4"/>
      <c r="J20" s="43"/>
      <c r="K20" s="43"/>
    </row>
    <row r="21" spans="1:11" ht="19.899999999999999" customHeight="1" x14ac:dyDescent="0.25">
      <c r="A21" s="4">
        <v>1</v>
      </c>
      <c r="B21" s="5" t="s">
        <v>38</v>
      </c>
      <c r="C21" s="8" t="s">
        <v>10</v>
      </c>
      <c r="D21" s="34">
        <v>1167</v>
      </c>
      <c r="E21" s="34"/>
      <c r="F21" s="34">
        <f>D21*0.9</f>
        <v>1050.3</v>
      </c>
      <c r="G21" s="34">
        <f t="shared" ref="G21:G33" si="5">D21*0.05</f>
        <v>58.35</v>
      </c>
      <c r="H21" s="34">
        <f t="shared" ref="H21:H33" si="6">D21-F21-G21</f>
        <v>58.350000000000044</v>
      </c>
      <c r="I21" s="4">
        <v>2024</v>
      </c>
      <c r="J21" s="43"/>
      <c r="K21" s="43"/>
    </row>
    <row r="22" spans="1:11" ht="19.899999999999999" customHeight="1" x14ac:dyDescent="0.25">
      <c r="A22" s="4">
        <v>2</v>
      </c>
      <c r="B22" s="5" t="s">
        <v>21</v>
      </c>
      <c r="C22" s="8" t="s">
        <v>10</v>
      </c>
      <c r="D22" s="34">
        <v>500</v>
      </c>
      <c r="E22" s="34"/>
      <c r="F22" s="34">
        <f>D22*0.9</f>
        <v>450</v>
      </c>
      <c r="G22" s="34">
        <f t="shared" si="5"/>
        <v>25</v>
      </c>
      <c r="H22" s="34">
        <f t="shared" si="6"/>
        <v>25</v>
      </c>
      <c r="I22" s="4">
        <v>2024</v>
      </c>
      <c r="J22" s="43"/>
      <c r="K22" s="43"/>
    </row>
    <row r="23" spans="1:11" ht="19.899999999999999" customHeight="1" x14ac:dyDescent="0.25">
      <c r="A23" s="21" t="s">
        <v>22</v>
      </c>
      <c r="B23" s="39" t="s">
        <v>23</v>
      </c>
      <c r="C23" s="21"/>
      <c r="D23" s="22">
        <f>SUM(D24:D26)</f>
        <v>1667</v>
      </c>
      <c r="E23" s="22"/>
      <c r="F23" s="22">
        <f t="shared" ref="F23:H23" si="7">SUM(F24:F26)</f>
        <v>1500.3</v>
      </c>
      <c r="G23" s="22">
        <f t="shared" si="7"/>
        <v>166.7</v>
      </c>
      <c r="H23" s="22">
        <f t="shared" si="7"/>
        <v>0</v>
      </c>
      <c r="I23" s="4"/>
      <c r="J23" s="43"/>
      <c r="K23" s="43"/>
    </row>
    <row r="24" spans="1:11" ht="19.899999999999999" customHeight="1" x14ac:dyDescent="0.25">
      <c r="A24" s="4">
        <v>1</v>
      </c>
      <c r="B24" s="5" t="s">
        <v>41</v>
      </c>
      <c r="C24" s="8" t="s">
        <v>10</v>
      </c>
      <c r="D24" s="34">
        <v>850</v>
      </c>
      <c r="E24" s="34"/>
      <c r="F24" s="34">
        <f t="shared" ref="F24:F33" si="8">D24*0.9</f>
        <v>765</v>
      </c>
      <c r="G24" s="34">
        <f>D24*0.1</f>
        <v>85</v>
      </c>
      <c r="H24" s="34">
        <f t="shared" si="6"/>
        <v>0</v>
      </c>
      <c r="I24" s="4">
        <v>2024</v>
      </c>
      <c r="J24" s="43"/>
      <c r="K24" s="43"/>
    </row>
    <row r="25" spans="1:11" ht="33.6" customHeight="1" x14ac:dyDescent="0.25">
      <c r="A25" s="4">
        <v>2</v>
      </c>
      <c r="B25" s="5" t="s">
        <v>39</v>
      </c>
      <c r="C25" s="8" t="s">
        <v>10</v>
      </c>
      <c r="D25" s="34">
        <v>517</v>
      </c>
      <c r="E25" s="34"/>
      <c r="F25" s="34">
        <f t="shared" si="8"/>
        <v>465.3</v>
      </c>
      <c r="G25" s="34">
        <f t="shared" ref="G25:G26" si="9">D25*0.1</f>
        <v>51.7</v>
      </c>
      <c r="H25" s="34">
        <f t="shared" si="6"/>
        <v>0</v>
      </c>
      <c r="I25" s="4">
        <v>2024</v>
      </c>
      <c r="J25" s="43"/>
      <c r="K25" s="43"/>
    </row>
    <row r="26" spans="1:11" ht="33.6" customHeight="1" x14ac:dyDescent="0.25">
      <c r="A26" s="4">
        <v>3</v>
      </c>
      <c r="B26" s="5" t="s">
        <v>40</v>
      </c>
      <c r="C26" s="8" t="s">
        <v>10</v>
      </c>
      <c r="D26" s="34">
        <v>300</v>
      </c>
      <c r="E26" s="34"/>
      <c r="F26" s="34">
        <f t="shared" si="8"/>
        <v>270</v>
      </c>
      <c r="G26" s="34">
        <f t="shared" si="9"/>
        <v>30</v>
      </c>
      <c r="H26" s="34">
        <f t="shared" si="6"/>
        <v>0</v>
      </c>
      <c r="I26" s="4">
        <v>2024</v>
      </c>
      <c r="J26" s="43"/>
      <c r="K26" s="43"/>
    </row>
    <row r="27" spans="1:11" ht="18.600000000000001" customHeight="1" x14ac:dyDescent="0.25">
      <c r="A27" s="21" t="s">
        <v>24</v>
      </c>
      <c r="B27" s="39" t="s">
        <v>27</v>
      </c>
      <c r="C27" s="21"/>
      <c r="D27" s="22">
        <f>SUM(D28:D29)</f>
        <v>1667</v>
      </c>
      <c r="E27" s="22"/>
      <c r="F27" s="22">
        <f>SUM(F28:F29)</f>
        <v>1500.3000000000002</v>
      </c>
      <c r="G27" s="22">
        <f>SUM(G28:G29)</f>
        <v>166.7</v>
      </c>
      <c r="H27" s="22">
        <f>SUM(H28:H29)</f>
        <v>0</v>
      </c>
      <c r="I27" s="4"/>
      <c r="J27" s="43"/>
      <c r="K27" s="43"/>
    </row>
    <row r="28" spans="1:11" ht="22.15" customHeight="1" x14ac:dyDescent="0.25">
      <c r="A28" s="4">
        <v>1</v>
      </c>
      <c r="B28" s="10" t="s">
        <v>57</v>
      </c>
      <c r="C28" s="29"/>
      <c r="D28" s="30">
        <v>610</v>
      </c>
      <c r="E28" s="30"/>
      <c r="F28" s="30">
        <f t="shared" ref="F28:F29" si="10">D28*90%</f>
        <v>549</v>
      </c>
      <c r="G28" s="30">
        <f t="shared" ref="G28:G29" si="11">D28*10%</f>
        <v>61</v>
      </c>
      <c r="H28" s="34"/>
      <c r="I28" s="4">
        <v>2025</v>
      </c>
      <c r="J28" s="43"/>
      <c r="K28" s="43"/>
    </row>
    <row r="29" spans="1:11" ht="22.9" customHeight="1" x14ac:dyDescent="0.25">
      <c r="A29" s="4">
        <v>2</v>
      </c>
      <c r="B29" s="10" t="s">
        <v>36</v>
      </c>
      <c r="C29" s="3">
        <v>1</v>
      </c>
      <c r="D29" s="30">
        <v>1057</v>
      </c>
      <c r="E29" s="30"/>
      <c r="F29" s="30">
        <f t="shared" si="10"/>
        <v>951.30000000000007</v>
      </c>
      <c r="G29" s="30">
        <f t="shared" si="11"/>
        <v>105.7</v>
      </c>
      <c r="H29" s="34"/>
      <c r="I29" s="4">
        <v>2025</v>
      </c>
      <c r="J29" s="43"/>
      <c r="K29" s="43"/>
    </row>
    <row r="30" spans="1:11" ht="20.45" customHeight="1" x14ac:dyDescent="0.25">
      <c r="A30" s="21" t="s">
        <v>25</v>
      </c>
      <c r="B30" s="39" t="s">
        <v>28</v>
      </c>
      <c r="C30" s="21"/>
      <c r="D30" s="22">
        <f>SUM(D31:D33)</f>
        <v>1666.26</v>
      </c>
      <c r="E30" s="22"/>
      <c r="F30" s="22">
        <f>SUM(F31:F33)</f>
        <v>1499.634</v>
      </c>
      <c r="G30" s="22">
        <f>SUM(G31:G33)</f>
        <v>83.313000000000002</v>
      </c>
      <c r="H30" s="22">
        <f>SUM(H31:H33)</f>
        <v>83.313000000000031</v>
      </c>
      <c r="I30" s="4"/>
      <c r="J30" s="43"/>
      <c r="K30" s="43"/>
    </row>
    <row r="31" spans="1:11" ht="31.5" x14ac:dyDescent="0.25">
      <c r="A31" s="8">
        <v>1</v>
      </c>
      <c r="B31" s="11" t="s">
        <v>29</v>
      </c>
      <c r="C31" s="13">
        <v>0.36499999999999999</v>
      </c>
      <c r="D31" s="9">
        <f>C31*1164</f>
        <v>424.86</v>
      </c>
      <c r="E31" s="9"/>
      <c r="F31" s="34">
        <f t="shared" si="8"/>
        <v>382.37400000000002</v>
      </c>
      <c r="G31" s="34">
        <f t="shared" si="5"/>
        <v>21.243000000000002</v>
      </c>
      <c r="H31" s="34">
        <f t="shared" si="6"/>
        <v>21.242999999999988</v>
      </c>
      <c r="I31" s="4">
        <v>2025</v>
      </c>
      <c r="J31" s="43"/>
      <c r="K31" s="43"/>
    </row>
    <row r="32" spans="1:11" ht="20.45" customHeight="1" x14ac:dyDescent="0.25">
      <c r="A32" s="8">
        <v>2</v>
      </c>
      <c r="B32" s="12" t="s">
        <v>30</v>
      </c>
      <c r="C32" s="14">
        <v>0.6</v>
      </c>
      <c r="D32" s="9">
        <f>C32*1164</f>
        <v>698.4</v>
      </c>
      <c r="E32" s="9"/>
      <c r="F32" s="34">
        <f t="shared" si="8"/>
        <v>628.55999999999995</v>
      </c>
      <c r="G32" s="34">
        <f t="shared" si="5"/>
        <v>34.92</v>
      </c>
      <c r="H32" s="34">
        <f t="shared" si="6"/>
        <v>34.92000000000003</v>
      </c>
      <c r="I32" s="4">
        <v>2025</v>
      </c>
      <c r="J32" s="43"/>
      <c r="K32" s="43"/>
    </row>
    <row r="33" spans="1:11" ht="31.5" x14ac:dyDescent="0.25">
      <c r="A33" s="8">
        <v>3</v>
      </c>
      <c r="B33" s="5" t="s">
        <v>31</v>
      </c>
      <c r="C33" s="15">
        <v>4</v>
      </c>
      <c r="D33" s="9">
        <v>543</v>
      </c>
      <c r="E33" s="9"/>
      <c r="F33" s="34">
        <f t="shared" si="8"/>
        <v>488.7</v>
      </c>
      <c r="G33" s="34">
        <f t="shared" si="5"/>
        <v>27.150000000000002</v>
      </c>
      <c r="H33" s="34">
        <f t="shared" si="6"/>
        <v>27.150000000000009</v>
      </c>
      <c r="I33" s="4">
        <v>2025</v>
      </c>
      <c r="J33" s="43"/>
      <c r="K33" s="43"/>
    </row>
    <row r="34" spans="1:11" ht="18" customHeight="1" x14ac:dyDescent="0.25">
      <c r="A34" s="21" t="s">
        <v>26</v>
      </c>
      <c r="B34" s="39" t="s">
        <v>32</v>
      </c>
      <c r="C34" s="21"/>
      <c r="D34" s="22">
        <f>SUM(D35:D38)</f>
        <v>1667</v>
      </c>
      <c r="E34" s="22"/>
      <c r="F34" s="22">
        <f t="shared" ref="F34:H34" si="12">SUM(F35:F38)</f>
        <v>1500.3000000000002</v>
      </c>
      <c r="G34" s="22">
        <f t="shared" si="12"/>
        <v>93.950000000000017</v>
      </c>
      <c r="H34" s="22">
        <f t="shared" si="12"/>
        <v>72.749999999999829</v>
      </c>
      <c r="I34" s="4"/>
      <c r="J34" s="43"/>
      <c r="K34" s="43"/>
    </row>
    <row r="35" spans="1:11" ht="21.6" customHeight="1" x14ac:dyDescent="0.25">
      <c r="A35" s="4">
        <v>1</v>
      </c>
      <c r="B35" s="10" t="s">
        <v>37</v>
      </c>
      <c r="C35" s="14" t="s">
        <v>34</v>
      </c>
      <c r="D35" s="18">
        <v>212</v>
      </c>
      <c r="E35" s="18"/>
      <c r="F35" s="18">
        <f>D35*90%</f>
        <v>190.8</v>
      </c>
      <c r="G35" s="18">
        <f>D35*10%</f>
        <v>21.200000000000003</v>
      </c>
      <c r="H35" s="18">
        <f>D35-F35-G35</f>
        <v>0</v>
      </c>
      <c r="I35" s="4">
        <v>2025</v>
      </c>
      <c r="J35" s="43"/>
      <c r="K35" s="43"/>
    </row>
    <row r="36" spans="1:11" ht="31.5" x14ac:dyDescent="0.25">
      <c r="A36" s="4">
        <v>2</v>
      </c>
      <c r="B36" s="10" t="s">
        <v>54</v>
      </c>
      <c r="C36" s="14">
        <v>0.5</v>
      </c>
      <c r="D36" s="18">
        <f>1164*C36</f>
        <v>582</v>
      </c>
      <c r="E36" s="18"/>
      <c r="F36" s="18">
        <f t="shared" ref="F36:F38" si="13">D36*90%</f>
        <v>523.80000000000007</v>
      </c>
      <c r="G36" s="18">
        <f t="shared" ref="G36:G38" si="14">D36*5%</f>
        <v>29.1</v>
      </c>
      <c r="H36" s="18">
        <f t="shared" ref="H36:H38" si="15">D36-F36-G36</f>
        <v>29.09999999999993</v>
      </c>
      <c r="I36" s="4">
        <v>2025</v>
      </c>
      <c r="J36" s="43"/>
      <c r="K36" s="43"/>
    </row>
    <row r="37" spans="1:11" ht="18.600000000000001" customHeight="1" x14ac:dyDescent="0.25">
      <c r="A37" s="4">
        <v>3</v>
      </c>
      <c r="B37" s="10" t="s">
        <v>33</v>
      </c>
      <c r="C37" s="14">
        <v>0.25</v>
      </c>
      <c r="D37" s="18">
        <f>1164*C37</f>
        <v>291</v>
      </c>
      <c r="E37" s="18"/>
      <c r="F37" s="18">
        <f t="shared" si="13"/>
        <v>261.90000000000003</v>
      </c>
      <c r="G37" s="18">
        <f t="shared" si="14"/>
        <v>14.55</v>
      </c>
      <c r="H37" s="18">
        <f t="shared" si="15"/>
        <v>14.549999999999965</v>
      </c>
      <c r="I37" s="4">
        <v>2025</v>
      </c>
      <c r="J37" s="43"/>
      <c r="K37" s="43"/>
    </row>
    <row r="38" spans="1:11" ht="31.9" customHeight="1" x14ac:dyDescent="0.25">
      <c r="A38" s="4">
        <v>4</v>
      </c>
      <c r="B38" s="10" t="s">
        <v>53</v>
      </c>
      <c r="C38" s="38">
        <v>0.5</v>
      </c>
      <c r="D38" s="18">
        <f>1164*C38</f>
        <v>582</v>
      </c>
      <c r="E38" s="18"/>
      <c r="F38" s="18">
        <f t="shared" si="13"/>
        <v>523.80000000000007</v>
      </c>
      <c r="G38" s="18">
        <f t="shared" si="14"/>
        <v>29.1</v>
      </c>
      <c r="H38" s="18">
        <f t="shared" si="15"/>
        <v>29.09999999999993</v>
      </c>
      <c r="I38" s="4">
        <v>2025</v>
      </c>
      <c r="J38" s="43"/>
      <c r="K38" s="43"/>
    </row>
    <row r="39" spans="1:11" ht="19.149999999999999" customHeight="1" x14ac:dyDescent="0.25">
      <c r="A39" s="21" t="s">
        <v>58</v>
      </c>
      <c r="B39" s="39" t="s">
        <v>35</v>
      </c>
      <c r="C39" s="21"/>
      <c r="D39" s="22">
        <f>SUM(D40:D45)</f>
        <v>2078.04</v>
      </c>
      <c r="E39" s="22"/>
      <c r="F39" s="22">
        <f>SUM(F40:F45)</f>
        <v>1500.0839999999998</v>
      </c>
      <c r="G39" s="22">
        <f>SUM(G40:G45)</f>
        <v>185.34400000000002</v>
      </c>
      <c r="H39" s="22">
        <f>SUM(H40:H45)</f>
        <v>392.61200000000002</v>
      </c>
      <c r="I39" s="4"/>
      <c r="J39" s="43"/>
      <c r="K39" s="43"/>
    </row>
    <row r="40" spans="1:11" ht="25.15" customHeight="1" x14ac:dyDescent="0.25">
      <c r="A40" s="4">
        <v>1</v>
      </c>
      <c r="B40" s="16" t="s">
        <v>46</v>
      </c>
      <c r="C40" s="31" t="s">
        <v>34</v>
      </c>
      <c r="D40" s="19">
        <v>100</v>
      </c>
      <c r="E40" s="19"/>
      <c r="F40" s="20">
        <f>D40*90%</f>
        <v>90</v>
      </c>
      <c r="G40" s="20">
        <f>D40*5%</f>
        <v>5</v>
      </c>
      <c r="H40" s="20">
        <f t="shared" ref="H40:H45" si="16">D40-F40-G40</f>
        <v>5</v>
      </c>
      <c r="I40" s="4">
        <v>2025</v>
      </c>
      <c r="J40" s="43"/>
      <c r="K40" s="43"/>
    </row>
    <row r="41" spans="1:11" ht="31.9" customHeight="1" x14ac:dyDescent="0.25">
      <c r="A41" s="4">
        <v>2</v>
      </c>
      <c r="B41" s="16" t="s">
        <v>42</v>
      </c>
      <c r="C41" s="32" t="s">
        <v>34</v>
      </c>
      <c r="D41" s="19">
        <v>245</v>
      </c>
      <c r="E41" s="19"/>
      <c r="F41" s="20">
        <f>D41*90%</f>
        <v>220.5</v>
      </c>
      <c r="G41" s="20">
        <f>D41*10%</f>
        <v>24.5</v>
      </c>
      <c r="H41" s="20">
        <f t="shared" si="16"/>
        <v>0</v>
      </c>
      <c r="I41" s="4">
        <v>2025</v>
      </c>
      <c r="J41" s="43"/>
      <c r="K41" s="43"/>
    </row>
    <row r="42" spans="1:11" ht="31.9" customHeight="1" x14ac:dyDescent="0.25">
      <c r="A42" s="4">
        <v>3</v>
      </c>
      <c r="B42" s="16" t="s">
        <v>44</v>
      </c>
      <c r="C42" s="32">
        <f>0.13+0.17</f>
        <v>0.30000000000000004</v>
      </c>
      <c r="D42" s="19">
        <f>C42*1164</f>
        <v>349.20000000000005</v>
      </c>
      <c r="E42" s="19"/>
      <c r="F42" s="20">
        <f>D42*90%</f>
        <v>314.28000000000003</v>
      </c>
      <c r="G42" s="20">
        <f>D42*5%</f>
        <v>17.460000000000004</v>
      </c>
      <c r="H42" s="20">
        <f t="shared" si="16"/>
        <v>17.460000000000012</v>
      </c>
      <c r="I42" s="4">
        <v>2025</v>
      </c>
      <c r="J42" s="43"/>
      <c r="K42" s="43"/>
    </row>
    <row r="43" spans="1:11" ht="31.9" customHeight="1" x14ac:dyDescent="0.25">
      <c r="A43" s="4">
        <v>4</v>
      </c>
      <c r="B43" s="16" t="s">
        <v>45</v>
      </c>
      <c r="C43" s="32">
        <f>0.12+0.3+0.085+0.13</f>
        <v>0.63500000000000001</v>
      </c>
      <c r="D43" s="19">
        <f>C43*1164</f>
        <v>739.14</v>
      </c>
      <c r="E43" s="19"/>
      <c r="F43" s="20">
        <f t="shared" ref="F43" si="17">D43*60%</f>
        <v>443.48399999999998</v>
      </c>
      <c r="G43" s="20">
        <f>D43*10%</f>
        <v>73.914000000000001</v>
      </c>
      <c r="H43" s="20">
        <f t="shared" si="16"/>
        <v>221.74200000000002</v>
      </c>
      <c r="I43" s="4">
        <v>2025</v>
      </c>
      <c r="J43" s="43"/>
      <c r="K43" s="43"/>
    </row>
    <row r="44" spans="1:11" ht="31.9" customHeight="1" x14ac:dyDescent="0.25">
      <c r="A44" s="4">
        <v>5</v>
      </c>
      <c r="B44" s="16" t="s">
        <v>43</v>
      </c>
      <c r="C44" s="32" t="s">
        <v>34</v>
      </c>
      <c r="D44" s="19">
        <v>150</v>
      </c>
      <c r="E44" s="19"/>
      <c r="F44" s="20">
        <f>D44*90%</f>
        <v>135</v>
      </c>
      <c r="G44" s="20">
        <f>D44*10%</f>
        <v>15</v>
      </c>
      <c r="H44" s="20">
        <f t="shared" si="16"/>
        <v>0</v>
      </c>
      <c r="I44" s="4">
        <v>2025</v>
      </c>
      <c r="J44" s="43"/>
      <c r="K44" s="43"/>
    </row>
    <row r="45" spans="1:11" ht="31.9" customHeight="1" x14ac:dyDescent="0.25">
      <c r="A45" s="4">
        <v>6</v>
      </c>
      <c r="B45" s="16" t="s">
        <v>47</v>
      </c>
      <c r="C45" s="32">
        <v>0.42499999999999999</v>
      </c>
      <c r="D45" s="19">
        <f>C45*1164</f>
        <v>494.7</v>
      </c>
      <c r="E45" s="19"/>
      <c r="F45" s="20">
        <f>D45*60%</f>
        <v>296.82</v>
      </c>
      <c r="G45" s="20">
        <f>D45*10%</f>
        <v>49.47</v>
      </c>
      <c r="H45" s="20">
        <f t="shared" si="16"/>
        <v>148.41</v>
      </c>
      <c r="I45" s="4">
        <v>2025</v>
      </c>
      <c r="J45" s="43"/>
      <c r="K45" s="43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H4"/>
    <mergeCell ref="I4:I5"/>
  </mergeCells>
  <pageMargins left="0.7" right="0.7" top="0.75" bottom="0.75" header="0.3" footer="0.3"/>
  <pageSetup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02 bổ sung TH 2021-2025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Phước AV28.1BS215</cp:lastModifiedBy>
  <cp:lastPrinted>2024-05-10T09:28:12Z</cp:lastPrinted>
  <dcterms:created xsi:type="dcterms:W3CDTF">2022-07-27T01:07:03Z</dcterms:created>
  <dcterms:modified xsi:type="dcterms:W3CDTF">2024-05-20T09:21:43Z</dcterms:modified>
</cp:coreProperties>
</file>