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y Drive\PHUOC_VP\HĐND\HĐND 2021 - 2026\Ky hop 11 - thang 6 nam 2023\NQ KH 11\"/>
    </mc:Choice>
  </mc:AlternateContent>
  <bookViews>
    <workbookView xWindow="0" yWindow="0" windowWidth="23040" windowHeight="8790"/>
  </bookViews>
  <sheets>
    <sheet name="DM KP TW BỔ SUNG" sheetId="5" r:id="rId1"/>
  </sheets>
  <definedNames>
    <definedName name="_xlnm.Print_Titles" localSheetId="0">'DM KP TW BỔ SUNG'!$5:$6</definedName>
  </definedNames>
  <calcPr calcId="162913"/>
</workbook>
</file>

<file path=xl/calcChain.xml><?xml version="1.0" encoding="utf-8"?>
<calcChain xmlns="http://schemas.openxmlformats.org/spreadsheetml/2006/main">
  <c r="H44" i="5" l="1"/>
  <c r="D44" i="5"/>
  <c r="H21" i="5" l="1"/>
  <c r="D21" i="5"/>
  <c r="G25" i="5"/>
  <c r="F25" i="5"/>
  <c r="E25" i="5"/>
  <c r="G24" i="5"/>
  <c r="F24" i="5"/>
  <c r="E24" i="5"/>
  <c r="G23" i="5"/>
  <c r="F23" i="5"/>
  <c r="E23" i="5"/>
  <c r="D29" i="5" l="1"/>
  <c r="G51" i="5" l="1"/>
  <c r="G50" i="5"/>
  <c r="G48" i="5" l="1"/>
  <c r="F48" i="5"/>
  <c r="E48" i="5"/>
  <c r="G47" i="5"/>
  <c r="F47" i="5"/>
  <c r="E47" i="5"/>
  <c r="G46" i="5"/>
  <c r="F46" i="5"/>
  <c r="E46" i="5"/>
  <c r="D35" i="5" l="1"/>
  <c r="D55" i="5" l="1"/>
  <c r="G55" i="5" l="1"/>
  <c r="E55" i="5"/>
  <c r="F55" i="5"/>
  <c r="H55" i="5" l="1"/>
  <c r="D33" i="5"/>
  <c r="G40" i="5"/>
  <c r="F40" i="5"/>
  <c r="E40" i="5"/>
  <c r="G37" i="5"/>
  <c r="F37" i="5"/>
  <c r="E37" i="5"/>
  <c r="G39" i="5"/>
  <c r="F39" i="5"/>
  <c r="E39" i="5"/>
  <c r="G38" i="5"/>
  <c r="F38" i="5"/>
  <c r="E38" i="5"/>
  <c r="G17" i="5"/>
  <c r="F17" i="5"/>
  <c r="E17" i="5"/>
  <c r="G16" i="5"/>
  <c r="F16" i="5"/>
  <c r="E16" i="5"/>
  <c r="D15" i="5"/>
  <c r="G14" i="5"/>
  <c r="G13" i="5" s="1"/>
  <c r="F14" i="5"/>
  <c r="F13" i="5" s="1"/>
  <c r="E14" i="5"/>
  <c r="E13" i="5" s="1"/>
  <c r="D13" i="5"/>
  <c r="G12" i="5"/>
  <c r="G11" i="5" s="1"/>
  <c r="F12" i="5"/>
  <c r="F11" i="5" s="1"/>
  <c r="E12" i="5"/>
  <c r="E11" i="5" s="1"/>
  <c r="D11" i="5"/>
  <c r="G10" i="5"/>
  <c r="G9" i="5" s="1"/>
  <c r="F10" i="5"/>
  <c r="F9" i="5" s="1"/>
  <c r="E10" i="5"/>
  <c r="E9" i="5" s="1"/>
  <c r="D9" i="5"/>
  <c r="G36" i="5"/>
  <c r="F36" i="5"/>
  <c r="E36" i="5"/>
  <c r="D8" i="5" l="1"/>
  <c r="H37" i="5"/>
  <c r="E35" i="5"/>
  <c r="F35" i="5"/>
  <c r="G35" i="5"/>
  <c r="E33" i="5"/>
  <c r="F33" i="5"/>
  <c r="G33" i="5"/>
  <c r="E15" i="5"/>
  <c r="E8" i="5" s="1"/>
  <c r="F15" i="5"/>
  <c r="F8" i="5" s="1"/>
  <c r="H40" i="5"/>
  <c r="H38" i="5"/>
  <c r="H39" i="5"/>
  <c r="H36" i="5"/>
  <c r="G15" i="5"/>
  <c r="G8" i="5" s="1"/>
  <c r="H17" i="5"/>
  <c r="H12" i="5"/>
  <c r="H11" i="5" s="1"/>
  <c r="H10" i="5"/>
  <c r="H9" i="5" s="1"/>
  <c r="H14" i="5"/>
  <c r="H13" i="5" s="1"/>
  <c r="H16" i="5"/>
  <c r="H35" i="5" l="1"/>
  <c r="H33" i="5"/>
  <c r="H15" i="5"/>
  <c r="H8" i="5" s="1"/>
  <c r="G53" i="5" l="1"/>
  <c r="F53" i="5"/>
  <c r="F52" i="5" s="1"/>
  <c r="E53" i="5"/>
  <c r="E52" i="5" s="1"/>
  <c r="D52" i="5"/>
  <c r="F50" i="5"/>
  <c r="E50" i="5"/>
  <c r="F51" i="5"/>
  <c r="G45" i="5"/>
  <c r="G44" i="5" s="1"/>
  <c r="F45" i="5"/>
  <c r="F44" i="5" s="1"/>
  <c r="E45" i="5"/>
  <c r="E44" i="5" s="1"/>
  <c r="G43" i="5"/>
  <c r="F43" i="5"/>
  <c r="E43" i="5"/>
  <c r="G42" i="5"/>
  <c r="F42" i="5"/>
  <c r="E42" i="5"/>
  <c r="D41" i="5"/>
  <c r="H50" i="5" l="1"/>
  <c r="F49" i="5"/>
  <c r="E41" i="5"/>
  <c r="F41" i="5"/>
  <c r="G41" i="5"/>
  <c r="H53" i="5"/>
  <c r="H52" i="5" s="1"/>
  <c r="E51" i="5"/>
  <c r="G49" i="5"/>
  <c r="D49" i="5"/>
  <c r="G52" i="5"/>
  <c r="E54" i="5"/>
  <c r="F54" i="5"/>
  <c r="D54" i="5"/>
  <c r="G54" i="5"/>
  <c r="G31" i="5"/>
  <c r="F31" i="5"/>
  <c r="E31" i="5"/>
  <c r="G30" i="5"/>
  <c r="F30" i="5"/>
  <c r="E30" i="5"/>
  <c r="G28" i="5"/>
  <c r="F28" i="5"/>
  <c r="E28" i="5"/>
  <c r="D27" i="5"/>
  <c r="G27" i="5" s="1"/>
  <c r="G22" i="5"/>
  <c r="G21" i="5" s="1"/>
  <c r="F22" i="5"/>
  <c r="F21" i="5" s="1"/>
  <c r="E22" i="5"/>
  <c r="E21" i="5" s="1"/>
  <c r="D34" i="5" l="1"/>
  <c r="F34" i="5"/>
  <c r="G34" i="5"/>
  <c r="E29" i="5"/>
  <c r="F29" i="5"/>
  <c r="G29" i="5"/>
  <c r="E49" i="5"/>
  <c r="E34" i="5" s="1"/>
  <c r="H51" i="5"/>
  <c r="H49" i="5" s="1"/>
  <c r="H54" i="5"/>
  <c r="G26" i="5"/>
  <c r="H30" i="5"/>
  <c r="H28" i="5"/>
  <c r="D26" i="5"/>
  <c r="H31" i="5"/>
  <c r="E27" i="5"/>
  <c r="F27" i="5"/>
  <c r="F26" i="5" s="1"/>
  <c r="H34" i="5" l="1"/>
  <c r="H29" i="5"/>
  <c r="H27" i="5"/>
  <c r="H26" i="5" s="1"/>
  <c r="E26" i="5"/>
  <c r="H18" i="5" l="1"/>
  <c r="D18" i="5"/>
  <c r="G20" i="5"/>
  <c r="F20" i="5"/>
  <c r="E20" i="5"/>
  <c r="G19" i="5"/>
  <c r="F19" i="5"/>
  <c r="E19" i="5"/>
  <c r="F18" i="5" l="1"/>
  <c r="G18" i="5"/>
  <c r="E18" i="5"/>
  <c r="G32" i="5" l="1"/>
  <c r="G7" i="5" s="1"/>
  <c r="D32" i="5" l="1"/>
  <c r="D7" i="5" s="1"/>
  <c r="E32" i="5"/>
  <c r="E7" i="5" s="1"/>
  <c r="J34" i="5" s="1"/>
  <c r="F32" i="5"/>
  <c r="F7" i="5" s="1"/>
  <c r="H32" i="5" l="1"/>
  <c r="H7" i="5" s="1"/>
</calcChain>
</file>

<file path=xl/sharedStrings.xml><?xml version="1.0" encoding="utf-8"?>
<sst xmlns="http://schemas.openxmlformats.org/spreadsheetml/2006/main" count="105" uniqueCount="69">
  <si>
    <t>TT</t>
  </si>
  <si>
    <t>Tên danh mục công trình/dự án khởi công mới</t>
  </si>
  <si>
    <t>Trong đó</t>
  </si>
  <si>
    <t>Huyện</t>
  </si>
  <si>
    <t>Xã</t>
  </si>
  <si>
    <t>Huy động khác</t>
  </si>
  <si>
    <t>II</t>
  </si>
  <si>
    <t>(ĐVT: Triệu đồng)</t>
  </si>
  <si>
    <t>1 CT</t>
  </si>
  <si>
    <t xml:space="preserve">Khối lượng (km ) </t>
  </si>
  <si>
    <t>Xã Bình Nam</t>
  </si>
  <si>
    <t>01 CT</t>
  </si>
  <si>
    <t>Xã Bình Lãnh</t>
  </si>
  <si>
    <t>Xã Bình Dương</t>
  </si>
  <si>
    <t>Xã Bình Định Bắc</t>
  </si>
  <si>
    <t>Xã Bình Định Nam</t>
  </si>
  <si>
    <t>Xã Bình Quý</t>
  </si>
  <si>
    <t>Ghi chú</t>
  </si>
  <si>
    <t>Chi phí đầu tư</t>
  </si>
  <si>
    <t>DANH MỤC DIỀU CHỈNH, BỔ SUNG CÔNG TRÌNH ĐẦU TƯ TRUNG HẠN 2021-2025 THUỘC CHƯƠNG TRÌNH MTQG NÔNG THÔN MỚI TRÊN ĐỊA BÀN HUYỆN THĂNG BÌNH</t>
  </si>
  <si>
    <t>Công trình cấp nước sinh hoạt</t>
  </si>
  <si>
    <t>TW, tỉnh</t>
  </si>
  <si>
    <t>Chỉnh trang khu trung tâm xã (hạng mục: Nâng cấp tường rào, cổng ngỏ Trung tâm hành chính xã)</t>
  </si>
  <si>
    <t>Xây mới nhà để xe, bồn hoa cây cảnh, sân nền TTVH xã</t>
  </si>
  <si>
    <t>Mương thoát nước khu dân cư chợ Lạc Câu, thôn Nam Hà</t>
  </si>
  <si>
    <t>Tuyến Đồng Dàn đi chợ Bình Định Bắc (giai đoạn 2)</t>
  </si>
  <si>
    <t>Xây mới nhà văn hóa thôn Xuân Thái</t>
  </si>
  <si>
    <t>Nâng cấp trường Mẫu giáo Bình Định Nam (hạng mục: Xây dựng khuôn viên, nhà để xe, sân chơi)</t>
  </si>
  <si>
    <t>Xây dựng nhà Đa năng trường tiểu học Đinh Tiên Hoàng</t>
  </si>
  <si>
    <t>Xây mới Khu thể thao thôn Xuân Thái</t>
  </si>
  <si>
    <t>Tên danh mục công trình/dự án sau điều chỉnh theo đề nghị của các địa phương</t>
  </si>
  <si>
    <t>Xây mới cầu dân sinh tổ 1, thôn Thái Đông</t>
  </si>
  <si>
    <t>Xây dựng điện chiếu sáng đường ĐH3 (Khu trung tâm xã )</t>
  </si>
  <si>
    <t>CT</t>
  </si>
  <si>
    <t>I</t>
  </si>
  <si>
    <t>Giao thông</t>
  </si>
  <si>
    <t>Môi trường</t>
  </si>
  <si>
    <t>Thủy lợi</t>
  </si>
  <si>
    <t>Xây dựng mương thoát nước thôn Vịnh Giang, Phương Tân</t>
  </si>
  <si>
    <t>Điện</t>
  </si>
  <si>
    <t>Xây dựng điện chiếu sáng đường ĐH3 (thôn Thái Đông, Nghĩa Hòa, Phương Tân)</t>
  </si>
  <si>
    <t>Xây dựng điện chiếu sáng nông thôn (Khu vực trung tâm xã )</t>
  </si>
  <si>
    <t>Xây dựng điện chiếu sáng nông thôn (thôn Thái Đông, Nghĩa Hòa, Phương Tân)</t>
  </si>
  <si>
    <t>Bê tông hóa GTNT tuyến tổ 20; tuyến kênh N16 đến suối Bà Ven tổ 18, thôn Quý Hương và Tuyến GTNT tổ 16, thôn Quý Xuân</t>
  </si>
  <si>
    <t>Nâng cấp, chỉnh trang trường TH Đinh Tiên Hoàng (hạng mục: nhà Đa năng, Sân nền, đường nội bộ)</t>
  </si>
  <si>
    <t>Bê tông hoá GTNT tuyến tổ 20, thôn Quý Hương; tổ 12, thôn Quý Thạnh 1 và tuyến tổ 16, thôn Quý Xuân</t>
  </si>
  <si>
    <t>Xây mới Nhà văn hóa thôn Xuân Thái</t>
  </si>
  <si>
    <t>Mương thoát nước từ Trạm Y tế xã đến mương Nam Hà</t>
  </si>
  <si>
    <t>Mương thoát nước Ao Sao Mây ra sông, thôn Lạc Câu</t>
  </si>
  <si>
    <t>Nâng cấp sân nền Mẫu giáo Bình Dương</t>
  </si>
  <si>
    <t>Làm sân nền, cây xanh, nhà xe Trạm Y tế xã</t>
  </si>
  <si>
    <t>Nâng cấp Nhà văn hoá xã (hạng mục: Xây mới bồn hoa, vỉa hè và các hạng mục khác)</t>
  </si>
  <si>
    <t>Chỉnh trang khu trung tâm xã (hạng mục: Nâng cấp tường rào và cổng ngỏ Nhà văn hoá xã)</t>
  </si>
  <si>
    <t xml:space="preserve">Tên danh mục công trình/dự án đã được phê duyệt theo NQ 29/NQ-HĐND huyện, NQ 30/NQ-HĐND ngày 12/10/2022  và NQ 39/NQ-HĐND 15/12/2022 huyện </t>
  </si>
  <si>
    <t>Phụ lục 1</t>
  </si>
  <si>
    <t>Đã thực hiện nguồn vốn TW năm 2022</t>
  </si>
  <si>
    <t>Nguồn vốn tỉnh năm 2023</t>
  </si>
  <si>
    <t>Nguồn vốn TW năm 2023</t>
  </si>
  <si>
    <t>Điều chỉnh  năm thực hiện nguồn vốn tỉnh 2023</t>
  </si>
  <si>
    <t>Điều chỉnh tên công trình, năm thực hiện nguồn vốn tỉnh 2023</t>
  </si>
  <si>
    <t>Điều chỉnh năm thực hiện 2024</t>
  </si>
  <si>
    <t xml:space="preserve">Điều chỉnh năm thực hiện 2025 </t>
  </si>
  <si>
    <t>Điều chỉnh tên công trình năm 2022</t>
  </si>
  <si>
    <t>Điều chỉnh tên công trình nguồn vốn tỉnh năm 2023</t>
  </si>
  <si>
    <t>Điều chỉnh tổng mức đầu tư, năm thực hiện 2023</t>
  </si>
  <si>
    <t>Điều chỉnh tên công trình, năm thực hiện 2024</t>
  </si>
  <si>
    <t xml:space="preserve">Điều chỉnh tên công trình, năm thực hiện 2023 </t>
  </si>
  <si>
    <t xml:space="preserve">Điều chỉnh tên công trình </t>
  </si>
  <si>
    <t>(Kèm theo Nghị quyết số:        /NQ-HĐND ngày 20/6/2023 của HĐND huyện Thăng Bình)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</si>
</sst>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\ _₫_-;\-* #,##0\ _₫_-;_-* &quot;-&quot;??\ _₫_-;_-@_-"/>
    <numFmt numFmtId="168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3" fillId="0" borderId="0"/>
  </cellStyleXfs>
  <cellXfs count="62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horizontal="right" vertical="center" wrapText="1"/>
    </xf>
    <xf numFmtId="168" fontId="7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ont="1" applyFill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1" applyFont="1" applyFill="1" applyBorder="1" applyAlignment="1">
      <alignment horizontal="center" vertical="center" wrapText="1"/>
    </xf>
    <xf numFmtId="168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165" fontId="0" fillId="0" borderId="0" xfId="0" applyNumberFormat="1" applyFont="1" applyFill="1"/>
    <xf numFmtId="165" fontId="6" fillId="0" borderId="1" xfId="0" applyNumberFormat="1" applyFont="1" applyFill="1" applyBorder="1" applyAlignment="1">
      <alignment horizontal="right" vertical="center" wrapText="1"/>
    </xf>
    <xf numFmtId="167" fontId="7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6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Excel Built-in Normal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3268318</xdr:colOff>
      <xdr:row>1</xdr:row>
      <xdr:rowOff>443285</xdr:rowOff>
    </xdr:from>
    <xdr:to>
      <xdr:col>3</xdr:col>
      <xdr:colOff>824617</xdr:colOff>
      <xdr:row>1</xdr:row>
      <xdr:rowOff>443285</xdr:rowOff>
    </xdr:to>
    <xdr:cxnSp macro="">
      <xdr:nvCxnSpPr>
        <xdr:cNvPr id="2" name="Straight Connector 1"/>
        <xdr:cNvCxnSpPr/>
      </xdr:nvCxnSpPr>
      <xdr:spPr>
        <a:xfrm>
          <a:off x="3725518" y="840850"/>
          <a:ext cx="17903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115" zoomScaleNormal="115" workbookViewId="0">
      <selection activeCell="B3" sqref="B3:H3"/>
    </sheetView>
  </sheetViews>
  <sheetFormatPr defaultRowHeight="15.75" x14ac:dyDescent="0.25"/>
  <cols>
    <col min="1" max="1" width="4.42578125" style="49" customWidth="1"/>
    <col min="2" max="2" width="50" style="49" customWidth="1"/>
    <col min="3" max="3" width="9.7109375" style="11" customWidth="1"/>
    <col min="4" max="4" width="10.140625" style="49" customWidth="1"/>
    <col min="5" max="5" width="10.28515625" style="49" customWidth="1"/>
    <col min="6" max="6" width="9.42578125" style="49" customWidth="1"/>
    <col min="7" max="7" width="8.85546875" style="49" customWidth="1"/>
    <col min="8" max="8" width="11.140625" style="49" customWidth="1"/>
    <col min="9" max="9" width="19" style="11" customWidth="1"/>
    <col min="10" max="10" width="19.140625" style="9" customWidth="1"/>
    <col min="11" max="16384" width="9.140625" style="9"/>
  </cols>
  <sheetData>
    <row r="1" spans="1:9" x14ac:dyDescent="0.25">
      <c r="A1" s="54" t="s">
        <v>54</v>
      </c>
      <c r="B1" s="54"/>
      <c r="C1" s="54"/>
      <c r="D1" s="54"/>
      <c r="E1" s="54"/>
      <c r="F1" s="54"/>
      <c r="G1" s="54"/>
      <c r="H1" s="54"/>
      <c r="I1" s="54"/>
    </row>
    <row r="2" spans="1:9" ht="40.15" customHeight="1" x14ac:dyDescent="0.25">
      <c r="A2" s="55" t="s">
        <v>19</v>
      </c>
      <c r="B2" s="55"/>
      <c r="C2" s="55"/>
      <c r="D2" s="55"/>
      <c r="E2" s="55"/>
      <c r="F2" s="55"/>
      <c r="G2" s="55"/>
      <c r="H2" s="55"/>
      <c r="I2" s="55"/>
    </row>
    <row r="3" spans="1:9" x14ac:dyDescent="0.25">
      <c r="A3" s="10"/>
      <c r="B3" s="56" t="s">
        <v>68</v>
      </c>
      <c r="C3" s="57"/>
      <c r="D3" s="57"/>
      <c r="E3" s="57"/>
      <c r="F3" s="57"/>
      <c r="G3" s="57"/>
      <c r="H3" s="57"/>
      <c r="I3" s="10"/>
    </row>
    <row r="4" spans="1:9" x14ac:dyDescent="0.25">
      <c r="A4" s="11"/>
      <c r="B4" s="12"/>
      <c r="D4" s="13"/>
      <c r="E4" s="13"/>
      <c r="F4" s="13"/>
      <c r="G4" s="58" t="s">
        <v>7</v>
      </c>
      <c r="H4" s="58"/>
      <c r="I4" s="58"/>
    </row>
    <row r="5" spans="1:9" x14ac:dyDescent="0.25">
      <c r="A5" s="59" t="s">
        <v>0</v>
      </c>
      <c r="B5" s="59" t="s">
        <v>1</v>
      </c>
      <c r="C5" s="59" t="s">
        <v>9</v>
      </c>
      <c r="D5" s="59" t="s">
        <v>18</v>
      </c>
      <c r="E5" s="60" t="s">
        <v>2</v>
      </c>
      <c r="F5" s="60"/>
      <c r="G5" s="60"/>
      <c r="H5" s="60"/>
      <c r="I5" s="61" t="s">
        <v>17</v>
      </c>
    </row>
    <row r="6" spans="1:9" ht="36" customHeight="1" x14ac:dyDescent="0.25">
      <c r="A6" s="59"/>
      <c r="B6" s="59"/>
      <c r="C6" s="59"/>
      <c r="D6" s="59"/>
      <c r="E6" s="14" t="s">
        <v>21</v>
      </c>
      <c r="F6" s="14" t="s">
        <v>3</v>
      </c>
      <c r="G6" s="14" t="s">
        <v>4</v>
      </c>
      <c r="H6" s="14" t="s">
        <v>5</v>
      </c>
      <c r="I6" s="61"/>
    </row>
    <row r="7" spans="1:9" ht="63" x14ac:dyDescent="0.25">
      <c r="A7" s="15" t="s">
        <v>34</v>
      </c>
      <c r="B7" s="16" t="s">
        <v>53</v>
      </c>
      <c r="C7" s="15"/>
      <c r="D7" s="17">
        <f>D8+D18+D21+D26+D29+D32</f>
        <v>18283.3</v>
      </c>
      <c r="E7" s="17">
        <f t="shared" ref="E7:H7" si="0">E8+E18+E21+E26+E29+E32</f>
        <v>12517.584999999999</v>
      </c>
      <c r="F7" s="17">
        <f t="shared" si="0"/>
        <v>3656.6600000000003</v>
      </c>
      <c r="G7" s="17">
        <f t="shared" si="0"/>
        <v>1431.665</v>
      </c>
      <c r="H7" s="17">
        <f t="shared" si="0"/>
        <v>677.39000000000021</v>
      </c>
      <c r="I7" s="18"/>
    </row>
    <row r="8" spans="1:9" ht="19.149999999999999" customHeight="1" x14ac:dyDescent="0.25">
      <c r="A8" s="15"/>
      <c r="B8" s="16" t="s">
        <v>10</v>
      </c>
      <c r="C8" s="15"/>
      <c r="D8" s="17">
        <f>D9+D11+D13+D15</f>
        <v>9134</v>
      </c>
      <c r="E8" s="17">
        <f t="shared" ref="E8:H8" si="1">E9+E11+E13+E15</f>
        <v>6393.7999999999993</v>
      </c>
      <c r="F8" s="17">
        <f t="shared" si="1"/>
        <v>1826.8000000000002</v>
      </c>
      <c r="G8" s="17">
        <f t="shared" si="1"/>
        <v>676.7</v>
      </c>
      <c r="H8" s="17">
        <f t="shared" si="1"/>
        <v>236.70000000000019</v>
      </c>
      <c r="I8" s="1"/>
    </row>
    <row r="9" spans="1:9" ht="16.149999999999999" customHeight="1" x14ac:dyDescent="0.25">
      <c r="A9" s="15"/>
      <c r="B9" s="19" t="s">
        <v>35</v>
      </c>
      <c r="C9" s="20"/>
      <c r="D9" s="5">
        <f>D10</f>
        <v>1100</v>
      </c>
      <c r="E9" s="5">
        <f>E10</f>
        <v>770</v>
      </c>
      <c r="F9" s="5">
        <f>F10</f>
        <v>220</v>
      </c>
      <c r="G9" s="5">
        <f>G10</f>
        <v>110</v>
      </c>
      <c r="H9" s="6">
        <f>H10</f>
        <v>0</v>
      </c>
      <c r="I9" s="21"/>
    </row>
    <row r="10" spans="1:9" ht="16.149999999999999" customHeight="1" x14ac:dyDescent="0.25">
      <c r="A10" s="22">
        <v>1</v>
      </c>
      <c r="B10" s="23" t="s">
        <v>31</v>
      </c>
      <c r="C10" s="24" t="s">
        <v>11</v>
      </c>
      <c r="D10" s="2">
        <v>1100</v>
      </c>
      <c r="E10" s="2">
        <f>D10*0.7</f>
        <v>770</v>
      </c>
      <c r="F10" s="2">
        <f>D10*0.2</f>
        <v>220</v>
      </c>
      <c r="G10" s="2">
        <f>D10*0.1</f>
        <v>110</v>
      </c>
      <c r="H10" s="25">
        <f>D10-E10-F10-G10</f>
        <v>0</v>
      </c>
      <c r="I10" s="26">
        <v>2025</v>
      </c>
    </row>
    <row r="11" spans="1:9" ht="16.149999999999999" customHeight="1" x14ac:dyDescent="0.25">
      <c r="A11" s="3"/>
      <c r="B11" s="4" t="s">
        <v>36</v>
      </c>
      <c r="C11" s="3"/>
      <c r="D11" s="5">
        <f>D12</f>
        <v>4734</v>
      </c>
      <c r="E11" s="5">
        <f>E12</f>
        <v>3313.7999999999997</v>
      </c>
      <c r="F11" s="5">
        <f>F12</f>
        <v>946.80000000000007</v>
      </c>
      <c r="G11" s="5">
        <f>G12</f>
        <v>236.70000000000002</v>
      </c>
      <c r="H11" s="5">
        <f>H12</f>
        <v>236.70000000000019</v>
      </c>
      <c r="I11" s="3"/>
    </row>
    <row r="12" spans="1:9" ht="16.149999999999999" customHeight="1" x14ac:dyDescent="0.25">
      <c r="A12" s="22">
        <v>1</v>
      </c>
      <c r="B12" s="23" t="s">
        <v>20</v>
      </c>
      <c r="C12" s="24" t="s">
        <v>11</v>
      </c>
      <c r="D12" s="2">
        <v>4734</v>
      </c>
      <c r="E12" s="2">
        <f>D12*0.7</f>
        <v>3313.7999999999997</v>
      </c>
      <c r="F12" s="2">
        <f>D12*0.2</f>
        <v>946.80000000000007</v>
      </c>
      <c r="G12" s="2">
        <f>D12*0.05</f>
        <v>236.70000000000002</v>
      </c>
      <c r="H12" s="2">
        <f>D12-E12-F12-G12</f>
        <v>236.70000000000019</v>
      </c>
      <c r="I12" s="26">
        <v>2023</v>
      </c>
    </row>
    <row r="13" spans="1:9" ht="16.149999999999999" customHeight="1" x14ac:dyDescent="0.25">
      <c r="A13" s="3"/>
      <c r="B13" s="4" t="s">
        <v>37</v>
      </c>
      <c r="C13" s="3"/>
      <c r="D13" s="5">
        <f>D14</f>
        <v>1000</v>
      </c>
      <c r="E13" s="5">
        <f>E14</f>
        <v>700</v>
      </c>
      <c r="F13" s="5">
        <f>F14</f>
        <v>200</v>
      </c>
      <c r="G13" s="5">
        <f>G14</f>
        <v>100</v>
      </c>
      <c r="H13" s="6">
        <f>H14</f>
        <v>0</v>
      </c>
      <c r="I13" s="3"/>
    </row>
    <row r="14" spans="1:9" ht="33.6" customHeight="1" x14ac:dyDescent="0.25">
      <c r="A14" s="22">
        <v>1</v>
      </c>
      <c r="B14" s="23" t="s">
        <v>38</v>
      </c>
      <c r="C14" s="24" t="s">
        <v>11</v>
      </c>
      <c r="D14" s="2">
        <v>1000</v>
      </c>
      <c r="E14" s="2">
        <f>D14*0.7</f>
        <v>700</v>
      </c>
      <c r="F14" s="2">
        <f>D14*0.2</f>
        <v>200</v>
      </c>
      <c r="G14" s="2">
        <f>D14*0.1</f>
        <v>100</v>
      </c>
      <c r="H14" s="25">
        <f>D14-E14-F14-G14</f>
        <v>0</v>
      </c>
      <c r="I14" s="26">
        <v>2025</v>
      </c>
    </row>
    <row r="15" spans="1:9" ht="16.149999999999999" customHeight="1" x14ac:dyDescent="0.25">
      <c r="A15" s="3"/>
      <c r="B15" s="4" t="s">
        <v>39</v>
      </c>
      <c r="C15" s="3"/>
      <c r="D15" s="5">
        <f>D16+D17</f>
        <v>2300</v>
      </c>
      <c r="E15" s="5">
        <f>E16+E17</f>
        <v>1610</v>
      </c>
      <c r="F15" s="5">
        <f>F16+F17</f>
        <v>460</v>
      </c>
      <c r="G15" s="5">
        <f>G16+G17</f>
        <v>230</v>
      </c>
      <c r="H15" s="6">
        <f>H16+H17</f>
        <v>0</v>
      </c>
      <c r="I15" s="3"/>
    </row>
    <row r="16" spans="1:9" ht="34.9" customHeight="1" x14ac:dyDescent="0.25">
      <c r="A16" s="22">
        <v>1</v>
      </c>
      <c r="B16" s="23" t="s">
        <v>32</v>
      </c>
      <c r="C16" s="24" t="s">
        <v>33</v>
      </c>
      <c r="D16" s="2">
        <v>1100</v>
      </c>
      <c r="E16" s="2">
        <f>D16*0.7</f>
        <v>770</v>
      </c>
      <c r="F16" s="2">
        <f>D16*0.2</f>
        <v>220</v>
      </c>
      <c r="G16" s="2">
        <f>D16*0.1</f>
        <v>110</v>
      </c>
      <c r="H16" s="25">
        <f>D16-E16-F16-G16</f>
        <v>0</v>
      </c>
      <c r="I16" s="26">
        <v>2024</v>
      </c>
    </row>
    <row r="17" spans="1:9" ht="33.6" customHeight="1" x14ac:dyDescent="0.25">
      <c r="A17" s="22">
        <v>2</v>
      </c>
      <c r="B17" s="23" t="s">
        <v>40</v>
      </c>
      <c r="C17" s="26" t="s">
        <v>33</v>
      </c>
      <c r="D17" s="2">
        <v>1200</v>
      </c>
      <c r="E17" s="2">
        <f>D17*0.7</f>
        <v>840</v>
      </c>
      <c r="F17" s="2">
        <f>D17*0.2</f>
        <v>240</v>
      </c>
      <c r="G17" s="2">
        <f>D17*0.1</f>
        <v>120</v>
      </c>
      <c r="H17" s="25">
        <f>D17-E17-F17-G17</f>
        <v>0</v>
      </c>
      <c r="I17" s="26">
        <v>2025</v>
      </c>
    </row>
    <row r="18" spans="1:9" x14ac:dyDescent="0.25">
      <c r="A18" s="15"/>
      <c r="B18" s="16" t="s">
        <v>12</v>
      </c>
      <c r="C18" s="15"/>
      <c r="D18" s="17">
        <f>D19+D20</f>
        <v>2000</v>
      </c>
      <c r="E18" s="17">
        <f t="shared" ref="E18:H18" si="2">E19+E20</f>
        <v>1400</v>
      </c>
      <c r="F18" s="17">
        <f t="shared" si="2"/>
        <v>400</v>
      </c>
      <c r="G18" s="17">
        <f t="shared" si="2"/>
        <v>200</v>
      </c>
      <c r="H18" s="17">
        <f t="shared" si="2"/>
        <v>0</v>
      </c>
      <c r="I18" s="1"/>
    </row>
    <row r="19" spans="1:9" ht="38.450000000000003" customHeight="1" x14ac:dyDescent="0.25">
      <c r="A19" s="22">
        <v>1</v>
      </c>
      <c r="B19" s="8" t="s">
        <v>22</v>
      </c>
      <c r="C19" s="22">
        <v>1</v>
      </c>
      <c r="D19" s="2">
        <v>1100</v>
      </c>
      <c r="E19" s="2">
        <f t="shared" ref="E19:E20" si="3">D19*0.7</f>
        <v>770</v>
      </c>
      <c r="F19" s="2">
        <f>D19*0.2</f>
        <v>220</v>
      </c>
      <c r="G19" s="27">
        <f>D19*0.1</f>
        <v>110</v>
      </c>
      <c r="H19" s="27"/>
      <c r="I19" s="7" t="s">
        <v>55</v>
      </c>
    </row>
    <row r="20" spans="1:9" ht="35.450000000000003" customHeight="1" x14ac:dyDescent="0.25">
      <c r="A20" s="22">
        <v>2</v>
      </c>
      <c r="B20" s="8" t="s">
        <v>23</v>
      </c>
      <c r="C20" s="22">
        <v>1</v>
      </c>
      <c r="D20" s="2">
        <v>900</v>
      </c>
      <c r="E20" s="2">
        <f t="shared" si="3"/>
        <v>630</v>
      </c>
      <c r="F20" s="2">
        <f t="shared" ref="F20" si="4">D20*0.2</f>
        <v>180</v>
      </c>
      <c r="G20" s="27">
        <f t="shared" ref="G20" si="5">D20*0.1</f>
        <v>90</v>
      </c>
      <c r="H20" s="27"/>
      <c r="I20" s="7" t="s">
        <v>55</v>
      </c>
    </row>
    <row r="21" spans="1:9" ht="17.45" customHeight="1" x14ac:dyDescent="0.25">
      <c r="A21" s="15"/>
      <c r="B21" s="16" t="s">
        <v>13</v>
      </c>
      <c r="C21" s="15"/>
      <c r="D21" s="17">
        <f>SUM(D22:D25)</f>
        <v>3950</v>
      </c>
      <c r="E21" s="17">
        <f t="shared" ref="E21:H21" si="6">SUM(E22:E25)</f>
        <v>2765</v>
      </c>
      <c r="F21" s="17">
        <f t="shared" si="6"/>
        <v>790</v>
      </c>
      <c r="G21" s="17">
        <f t="shared" si="6"/>
        <v>395</v>
      </c>
      <c r="H21" s="17">
        <f t="shared" si="6"/>
        <v>0</v>
      </c>
      <c r="I21" s="1"/>
    </row>
    <row r="22" spans="1:9" ht="37.15" customHeight="1" x14ac:dyDescent="0.25">
      <c r="A22" s="26">
        <v>1</v>
      </c>
      <c r="B22" s="8" t="s">
        <v>24</v>
      </c>
      <c r="C22" s="26">
        <v>0.4</v>
      </c>
      <c r="D22" s="28">
        <v>1100</v>
      </c>
      <c r="E22" s="28">
        <f>D22*70/100</f>
        <v>770</v>
      </c>
      <c r="F22" s="28">
        <f>D22*20/100</f>
        <v>220</v>
      </c>
      <c r="G22" s="28">
        <f>D22*10/100</f>
        <v>110</v>
      </c>
      <c r="H22" s="28"/>
      <c r="I22" s="7" t="s">
        <v>56</v>
      </c>
    </row>
    <row r="23" spans="1:9" ht="27" customHeight="1" x14ac:dyDescent="0.25">
      <c r="A23" s="26">
        <v>1</v>
      </c>
      <c r="B23" s="8" t="s">
        <v>48</v>
      </c>
      <c r="C23" s="26" t="s">
        <v>33</v>
      </c>
      <c r="D23" s="28">
        <v>1000</v>
      </c>
      <c r="E23" s="29">
        <f t="shared" ref="E23" si="7">D23*70/100</f>
        <v>700</v>
      </c>
      <c r="F23" s="30">
        <f>D23*20/100</f>
        <v>200</v>
      </c>
      <c r="G23" s="30">
        <f>D23*10/100</f>
        <v>100</v>
      </c>
      <c r="H23" s="29"/>
      <c r="I23" s="7">
        <v>2024</v>
      </c>
    </row>
    <row r="24" spans="1:9" ht="31.15" customHeight="1" x14ac:dyDescent="0.25">
      <c r="A24" s="26">
        <v>2</v>
      </c>
      <c r="B24" s="8" t="s">
        <v>49</v>
      </c>
      <c r="C24" s="26" t="s">
        <v>33</v>
      </c>
      <c r="D24" s="28">
        <v>1150</v>
      </c>
      <c r="E24" s="29">
        <f>D24*70/100</f>
        <v>805</v>
      </c>
      <c r="F24" s="29">
        <f t="shared" ref="F24" si="8">D24*20/100</f>
        <v>230</v>
      </c>
      <c r="G24" s="29">
        <f t="shared" ref="G24" si="9">D24*10/100</f>
        <v>115</v>
      </c>
      <c r="H24" s="29"/>
      <c r="I24" s="7">
        <v>2024</v>
      </c>
    </row>
    <row r="25" spans="1:9" ht="30.6" customHeight="1" x14ac:dyDescent="0.25">
      <c r="A25" s="26">
        <v>3</v>
      </c>
      <c r="B25" s="29" t="s">
        <v>50</v>
      </c>
      <c r="C25" s="26" t="s">
        <v>33</v>
      </c>
      <c r="D25" s="29">
        <v>700</v>
      </c>
      <c r="E25" s="29">
        <f>D25*70/100</f>
        <v>490</v>
      </c>
      <c r="F25" s="29">
        <f>D25*20/100</f>
        <v>140</v>
      </c>
      <c r="G25" s="29">
        <f>D25*10/100</f>
        <v>70</v>
      </c>
      <c r="H25" s="29"/>
      <c r="I25" s="7">
        <v>2024</v>
      </c>
    </row>
    <row r="26" spans="1:9" x14ac:dyDescent="0.25">
      <c r="A26" s="3"/>
      <c r="B26" s="31" t="s">
        <v>14</v>
      </c>
      <c r="C26" s="32"/>
      <c r="D26" s="33">
        <f>D27+D28</f>
        <v>1163.55</v>
      </c>
      <c r="E26" s="33">
        <f t="shared" ref="E26:H26" si="10">E27+E28</f>
        <v>814.4849999999999</v>
      </c>
      <c r="F26" s="33">
        <f t="shared" si="10"/>
        <v>232.71</v>
      </c>
      <c r="G26" s="33">
        <f t="shared" si="10"/>
        <v>58.177500000000002</v>
      </c>
      <c r="H26" s="33">
        <f t="shared" si="10"/>
        <v>58.177499999999988</v>
      </c>
      <c r="I26" s="1"/>
    </row>
    <row r="27" spans="1:9" x14ac:dyDescent="0.25">
      <c r="A27" s="26">
        <v>1</v>
      </c>
      <c r="B27" s="8" t="s">
        <v>25</v>
      </c>
      <c r="C27" s="26">
        <v>0.63</v>
      </c>
      <c r="D27" s="34">
        <f>C27*985</f>
        <v>620.54999999999995</v>
      </c>
      <c r="E27" s="34">
        <f>D27*0.7</f>
        <v>434.38499999999993</v>
      </c>
      <c r="F27" s="34">
        <f>D27*0.2</f>
        <v>124.11</v>
      </c>
      <c r="G27" s="27">
        <f>D27*0.05</f>
        <v>31.0275</v>
      </c>
      <c r="H27" s="27">
        <f>D27-E27-F27-G27</f>
        <v>31.027500000000021</v>
      </c>
      <c r="I27" s="53" t="s">
        <v>57</v>
      </c>
    </row>
    <row r="28" spans="1:9" x14ac:dyDescent="0.25">
      <c r="A28" s="22">
        <v>2</v>
      </c>
      <c r="B28" s="8" t="s">
        <v>26</v>
      </c>
      <c r="C28" s="22" t="s">
        <v>8</v>
      </c>
      <c r="D28" s="27">
        <v>543</v>
      </c>
      <c r="E28" s="27">
        <f>D28*70/100</f>
        <v>380.1</v>
      </c>
      <c r="F28" s="34">
        <f>D28*0.2</f>
        <v>108.60000000000001</v>
      </c>
      <c r="G28" s="27">
        <f>D28*0.05</f>
        <v>27.150000000000002</v>
      </c>
      <c r="H28" s="27">
        <f>D28-E28-F28-G28</f>
        <v>27.149999999999967</v>
      </c>
      <c r="I28" s="53"/>
    </row>
    <row r="29" spans="1:9" ht="17.45" customHeight="1" x14ac:dyDescent="0.25">
      <c r="A29" s="3"/>
      <c r="B29" s="31" t="s">
        <v>15</v>
      </c>
      <c r="C29" s="35"/>
      <c r="D29" s="36">
        <f>D30+D31</f>
        <v>1100</v>
      </c>
      <c r="E29" s="36">
        <f t="shared" ref="E29:H29" si="11">E30+E31</f>
        <v>770</v>
      </c>
      <c r="F29" s="36">
        <f t="shared" si="11"/>
        <v>220</v>
      </c>
      <c r="G29" s="36">
        <f t="shared" si="11"/>
        <v>55</v>
      </c>
      <c r="H29" s="36">
        <f t="shared" si="11"/>
        <v>55</v>
      </c>
      <c r="I29" s="1"/>
    </row>
    <row r="30" spans="1:9" ht="33.6" customHeight="1" x14ac:dyDescent="0.25">
      <c r="A30" s="37">
        <v>1</v>
      </c>
      <c r="B30" s="8" t="s">
        <v>27</v>
      </c>
      <c r="C30" s="26" t="s">
        <v>8</v>
      </c>
      <c r="D30" s="38">
        <v>300</v>
      </c>
      <c r="E30" s="38">
        <f>D30*0.7</f>
        <v>210</v>
      </c>
      <c r="F30" s="38">
        <f>D30*0.2</f>
        <v>60</v>
      </c>
      <c r="G30" s="39">
        <f t="shared" ref="G30:G31" si="12">D30*0.05</f>
        <v>15</v>
      </c>
      <c r="H30" s="40">
        <f t="shared" ref="H30:H31" si="13">D30-E30-F30-G30</f>
        <v>15</v>
      </c>
      <c r="I30" s="41">
        <v>2024</v>
      </c>
    </row>
    <row r="31" spans="1:9" ht="33.6" customHeight="1" x14ac:dyDescent="0.25">
      <c r="A31" s="37">
        <v>2</v>
      </c>
      <c r="B31" s="8" t="s">
        <v>28</v>
      </c>
      <c r="C31" s="26" t="s">
        <v>8</v>
      </c>
      <c r="D31" s="38">
        <v>800</v>
      </c>
      <c r="E31" s="38">
        <f>D31*0.7</f>
        <v>560</v>
      </c>
      <c r="F31" s="38">
        <f>D31*0.2</f>
        <v>160</v>
      </c>
      <c r="G31" s="39">
        <f t="shared" si="12"/>
        <v>40</v>
      </c>
      <c r="H31" s="40">
        <f t="shared" si="13"/>
        <v>40</v>
      </c>
      <c r="I31" s="41">
        <v>2024</v>
      </c>
    </row>
    <row r="32" spans="1:9" ht="18" customHeight="1" x14ac:dyDescent="0.25">
      <c r="A32" s="15"/>
      <c r="B32" s="16" t="s">
        <v>16</v>
      </c>
      <c r="C32" s="42"/>
      <c r="D32" s="5">
        <f>D33</f>
        <v>935.75</v>
      </c>
      <c r="E32" s="5">
        <f t="shared" ref="E32:H32" si="14">E33</f>
        <v>374.3</v>
      </c>
      <c r="F32" s="5">
        <f t="shared" si="14"/>
        <v>187.15</v>
      </c>
      <c r="G32" s="5">
        <f t="shared" si="14"/>
        <v>46.787500000000001</v>
      </c>
      <c r="H32" s="5">
        <f t="shared" si="14"/>
        <v>327.51250000000005</v>
      </c>
      <c r="I32" s="1"/>
    </row>
    <row r="33" spans="1:10" ht="48" customHeight="1" x14ac:dyDescent="0.25">
      <c r="A33" s="43">
        <v>1</v>
      </c>
      <c r="B33" s="8" t="s">
        <v>43</v>
      </c>
      <c r="C33" s="22">
        <v>0.95</v>
      </c>
      <c r="D33" s="44">
        <f>C33*985</f>
        <v>935.75</v>
      </c>
      <c r="E33" s="27">
        <f>D33*0.4</f>
        <v>374.3</v>
      </c>
      <c r="F33" s="27">
        <f t="shared" ref="F33" si="15">D33*0.2</f>
        <v>187.15</v>
      </c>
      <c r="G33" s="27">
        <f>D33*0.05</f>
        <v>46.787500000000001</v>
      </c>
      <c r="H33" s="34">
        <f t="shared" ref="H33" si="16">D33-E33-F33-G33</f>
        <v>327.51250000000005</v>
      </c>
      <c r="I33" s="32">
        <v>2024</v>
      </c>
    </row>
    <row r="34" spans="1:10" ht="34.9" customHeight="1" x14ac:dyDescent="0.25">
      <c r="A34" s="3" t="s">
        <v>6</v>
      </c>
      <c r="B34" s="16" t="s">
        <v>30</v>
      </c>
      <c r="C34" s="26"/>
      <c r="D34" s="45">
        <f>D35+D41+D44+D49+D52+D54</f>
        <v>18283.75</v>
      </c>
      <c r="E34" s="45">
        <f>E35+E41+E44+E49+E52+E54</f>
        <v>12517.899999999998</v>
      </c>
      <c r="F34" s="45">
        <f>F35+F41+F44+F49+F52+F54</f>
        <v>3656.7500000000005</v>
      </c>
      <c r="G34" s="45">
        <f>G35+G41+G44+G49+G52+G54</f>
        <v>1431.6875</v>
      </c>
      <c r="H34" s="45">
        <f>H35+H41+H44+H49+H52+H54</f>
        <v>677.41250000000025</v>
      </c>
      <c r="I34" s="26"/>
      <c r="J34" s="46">
        <f>E34-E7</f>
        <v>0.31499999999869033</v>
      </c>
    </row>
    <row r="35" spans="1:10" ht="22.9" customHeight="1" x14ac:dyDescent="0.25">
      <c r="A35" s="15"/>
      <c r="B35" s="16" t="s">
        <v>10</v>
      </c>
      <c r="C35" s="15"/>
      <c r="D35" s="17">
        <f>SUM(D36:D40)</f>
        <v>9134</v>
      </c>
      <c r="E35" s="17">
        <f t="shared" ref="E35:H35" si="17">SUM(E36:E40)</f>
        <v>6393.7999999999993</v>
      </c>
      <c r="F35" s="17">
        <f t="shared" si="17"/>
        <v>1826.8000000000002</v>
      </c>
      <c r="G35" s="17">
        <f t="shared" si="17"/>
        <v>676.7</v>
      </c>
      <c r="H35" s="17">
        <f t="shared" si="17"/>
        <v>236.70000000000019</v>
      </c>
      <c r="I35" s="7"/>
    </row>
    <row r="36" spans="1:10" ht="45" x14ac:dyDescent="0.25">
      <c r="A36" s="22">
        <v>1</v>
      </c>
      <c r="B36" s="23" t="s">
        <v>31</v>
      </c>
      <c r="C36" s="24" t="s">
        <v>11</v>
      </c>
      <c r="D36" s="2">
        <v>1200</v>
      </c>
      <c r="E36" s="2">
        <f>D36*0.7</f>
        <v>840</v>
      </c>
      <c r="F36" s="2">
        <f>D36*0.2</f>
        <v>240</v>
      </c>
      <c r="G36" s="2">
        <f>D36*0.1</f>
        <v>120</v>
      </c>
      <c r="H36" s="25">
        <f>D36-E36-F36-G36</f>
        <v>0</v>
      </c>
      <c r="I36" s="7" t="s">
        <v>58</v>
      </c>
    </row>
    <row r="37" spans="1:10" ht="45" x14ac:dyDescent="0.25">
      <c r="A37" s="22">
        <v>2</v>
      </c>
      <c r="B37" s="23" t="s">
        <v>41</v>
      </c>
      <c r="C37" s="24" t="s">
        <v>33</v>
      </c>
      <c r="D37" s="2">
        <v>1000</v>
      </c>
      <c r="E37" s="2">
        <f>D37*0.7</f>
        <v>700</v>
      </c>
      <c r="F37" s="2">
        <f>D37*0.2</f>
        <v>200</v>
      </c>
      <c r="G37" s="2">
        <f>D37*0.1</f>
        <v>100</v>
      </c>
      <c r="H37" s="25">
        <f>D37-E37-F37-G37</f>
        <v>0</v>
      </c>
      <c r="I37" s="7" t="s">
        <v>59</v>
      </c>
    </row>
    <row r="38" spans="1:10" ht="30" x14ac:dyDescent="0.25">
      <c r="A38" s="22">
        <v>3</v>
      </c>
      <c r="B38" s="23" t="s">
        <v>20</v>
      </c>
      <c r="C38" s="24" t="s">
        <v>11</v>
      </c>
      <c r="D38" s="2">
        <v>4734</v>
      </c>
      <c r="E38" s="2">
        <f>D38*0.7</f>
        <v>3313.7999999999997</v>
      </c>
      <c r="F38" s="2">
        <f>D38*0.2</f>
        <v>946.80000000000007</v>
      </c>
      <c r="G38" s="2">
        <f>D38*0.05</f>
        <v>236.70000000000002</v>
      </c>
      <c r="H38" s="2">
        <f>D38-E38-F38-G38</f>
        <v>236.70000000000019</v>
      </c>
      <c r="I38" s="7" t="s">
        <v>60</v>
      </c>
    </row>
    <row r="39" spans="1:10" ht="31.5" x14ac:dyDescent="0.25">
      <c r="A39" s="22">
        <v>4</v>
      </c>
      <c r="B39" s="23" t="s">
        <v>38</v>
      </c>
      <c r="C39" s="24" t="s">
        <v>11</v>
      </c>
      <c r="D39" s="2">
        <v>1000</v>
      </c>
      <c r="E39" s="2">
        <f>D39*0.7</f>
        <v>700</v>
      </c>
      <c r="F39" s="2">
        <f>D39*0.2</f>
        <v>200</v>
      </c>
      <c r="G39" s="2">
        <f>D39*0.1</f>
        <v>100</v>
      </c>
      <c r="H39" s="25">
        <f>D39-E39-F39-G39</f>
        <v>0</v>
      </c>
      <c r="I39" s="7" t="s">
        <v>61</v>
      </c>
    </row>
    <row r="40" spans="1:10" ht="31.5" x14ac:dyDescent="0.25">
      <c r="A40" s="22">
        <v>5</v>
      </c>
      <c r="B40" s="23" t="s">
        <v>42</v>
      </c>
      <c r="C40" s="26" t="s">
        <v>33</v>
      </c>
      <c r="D40" s="2">
        <v>1200</v>
      </c>
      <c r="E40" s="2">
        <f>D40*0.7</f>
        <v>840</v>
      </c>
      <c r="F40" s="2">
        <f>D40*0.2</f>
        <v>240</v>
      </c>
      <c r="G40" s="2">
        <f>D40*0.1</f>
        <v>120</v>
      </c>
      <c r="H40" s="25">
        <f>D40-E40-F40-G40</f>
        <v>0</v>
      </c>
      <c r="I40" s="7" t="s">
        <v>67</v>
      </c>
    </row>
    <row r="41" spans="1:10" ht="17.45" customHeight="1" x14ac:dyDescent="0.25">
      <c r="A41" s="15"/>
      <c r="B41" s="16" t="s">
        <v>12</v>
      </c>
      <c r="C41" s="15"/>
      <c r="D41" s="17">
        <f>D42+D43</f>
        <v>2000</v>
      </c>
      <c r="E41" s="17">
        <f t="shared" ref="E41:G41" si="18">E42+E43</f>
        <v>1400</v>
      </c>
      <c r="F41" s="17">
        <f t="shared" si="18"/>
        <v>400</v>
      </c>
      <c r="G41" s="17">
        <f t="shared" si="18"/>
        <v>200</v>
      </c>
      <c r="H41" s="17"/>
      <c r="I41" s="7"/>
    </row>
    <row r="42" spans="1:10" ht="31.5" x14ac:dyDescent="0.25">
      <c r="A42" s="22">
        <v>1</v>
      </c>
      <c r="B42" s="8" t="s">
        <v>52</v>
      </c>
      <c r="C42" s="22">
        <v>1</v>
      </c>
      <c r="D42" s="2">
        <v>1100</v>
      </c>
      <c r="E42" s="2">
        <f t="shared" ref="E42:E43" si="19">D42*0.7</f>
        <v>770</v>
      </c>
      <c r="F42" s="2">
        <f>D42*0.2</f>
        <v>220</v>
      </c>
      <c r="G42" s="27">
        <f>D42*0.1</f>
        <v>110</v>
      </c>
      <c r="H42" s="27"/>
      <c r="I42" s="7" t="s">
        <v>62</v>
      </c>
    </row>
    <row r="43" spans="1:10" ht="31.5" x14ac:dyDescent="0.25">
      <c r="A43" s="22">
        <v>2</v>
      </c>
      <c r="B43" s="8" t="s">
        <v>51</v>
      </c>
      <c r="C43" s="22">
        <v>1</v>
      </c>
      <c r="D43" s="2">
        <v>900</v>
      </c>
      <c r="E43" s="2">
        <f t="shared" si="19"/>
        <v>630</v>
      </c>
      <c r="F43" s="2">
        <f t="shared" ref="F43" si="20">D43*0.2</f>
        <v>180</v>
      </c>
      <c r="G43" s="27">
        <f t="shared" ref="G43" si="21">D43*0.1</f>
        <v>90</v>
      </c>
      <c r="H43" s="27"/>
      <c r="I43" s="7" t="s">
        <v>62</v>
      </c>
    </row>
    <row r="44" spans="1:10" ht="23.45" customHeight="1" x14ac:dyDescent="0.25">
      <c r="A44" s="15"/>
      <c r="B44" s="16" t="s">
        <v>13</v>
      </c>
      <c r="C44" s="15"/>
      <c r="D44" s="17">
        <f>SUM(D45:D48)</f>
        <v>3950</v>
      </c>
      <c r="E44" s="17">
        <f>SUM(E45:E48)</f>
        <v>2765</v>
      </c>
      <c r="F44" s="17">
        <f t="shared" ref="F44:H44" si="22">SUM(F45:F48)</f>
        <v>790</v>
      </c>
      <c r="G44" s="17">
        <f t="shared" si="22"/>
        <v>395</v>
      </c>
      <c r="H44" s="17">
        <f t="shared" si="22"/>
        <v>0</v>
      </c>
      <c r="I44" s="7"/>
    </row>
    <row r="45" spans="1:10" ht="45" x14ac:dyDescent="0.25">
      <c r="A45" s="26">
        <v>1</v>
      </c>
      <c r="B45" s="8" t="s">
        <v>47</v>
      </c>
      <c r="C45" s="26" t="s">
        <v>8</v>
      </c>
      <c r="D45" s="28">
        <v>1100</v>
      </c>
      <c r="E45" s="28">
        <f>D45*70/100</f>
        <v>770</v>
      </c>
      <c r="F45" s="28">
        <f>D45*20/100</f>
        <v>220</v>
      </c>
      <c r="G45" s="28">
        <f>D45*10/100</f>
        <v>110</v>
      </c>
      <c r="H45" s="29"/>
      <c r="I45" s="7" t="s">
        <v>63</v>
      </c>
    </row>
    <row r="46" spans="1:10" ht="27.6" customHeight="1" x14ac:dyDescent="0.25">
      <c r="A46" s="26">
        <v>1</v>
      </c>
      <c r="B46" s="8" t="s">
        <v>48</v>
      </c>
      <c r="C46" s="26" t="s">
        <v>33</v>
      </c>
      <c r="D46" s="28">
        <v>1000</v>
      </c>
      <c r="E46" s="29">
        <f t="shared" ref="E46" si="23">D46*70/100</f>
        <v>700</v>
      </c>
      <c r="F46" s="30">
        <f>D46*20/100</f>
        <v>200</v>
      </c>
      <c r="G46" s="30">
        <f>D46*10/100</f>
        <v>100</v>
      </c>
      <c r="H46" s="29"/>
      <c r="I46" s="50" t="s">
        <v>58</v>
      </c>
    </row>
    <row r="47" spans="1:10" x14ac:dyDescent="0.25">
      <c r="A47" s="26">
        <v>2</v>
      </c>
      <c r="B47" s="8" t="s">
        <v>49</v>
      </c>
      <c r="C47" s="26" t="s">
        <v>33</v>
      </c>
      <c r="D47" s="28">
        <v>1150</v>
      </c>
      <c r="E47" s="30">
        <f>D47*70/100</f>
        <v>805</v>
      </c>
      <c r="F47" s="30">
        <f t="shared" ref="F47" si="24">D47*20/100</f>
        <v>230</v>
      </c>
      <c r="G47" s="30">
        <f t="shared" ref="G47" si="25">D47*10/100</f>
        <v>115</v>
      </c>
      <c r="H47" s="29"/>
      <c r="I47" s="51"/>
    </row>
    <row r="48" spans="1:10" x14ac:dyDescent="0.25">
      <c r="A48" s="26">
        <v>3</v>
      </c>
      <c r="B48" s="29" t="s">
        <v>50</v>
      </c>
      <c r="C48" s="26" t="s">
        <v>33</v>
      </c>
      <c r="D48" s="29">
        <v>700</v>
      </c>
      <c r="E48" s="30">
        <f>D48*70/100</f>
        <v>490</v>
      </c>
      <c r="F48" s="30">
        <f>D48*20/100</f>
        <v>140</v>
      </c>
      <c r="G48" s="30">
        <f>D48*10/100</f>
        <v>70</v>
      </c>
      <c r="H48" s="29"/>
      <c r="I48" s="52"/>
    </row>
    <row r="49" spans="1:9" ht="25.15" customHeight="1" x14ac:dyDescent="0.25">
      <c r="A49" s="3"/>
      <c r="B49" s="31" t="s">
        <v>14</v>
      </c>
      <c r="C49" s="32"/>
      <c r="D49" s="33">
        <f>D51+D50</f>
        <v>1164</v>
      </c>
      <c r="E49" s="33">
        <f>E51+E50</f>
        <v>814.8</v>
      </c>
      <c r="F49" s="33">
        <f>F51+F50</f>
        <v>232.8</v>
      </c>
      <c r="G49" s="33">
        <f>G51+G50</f>
        <v>58.2</v>
      </c>
      <c r="H49" s="33">
        <f>H51+H50</f>
        <v>58.20000000000001</v>
      </c>
      <c r="I49" s="7"/>
    </row>
    <row r="50" spans="1:9" ht="42.6" customHeight="1" x14ac:dyDescent="0.25">
      <c r="A50" s="22">
        <v>1</v>
      </c>
      <c r="B50" s="8" t="s">
        <v>46</v>
      </c>
      <c r="C50" s="22" t="s">
        <v>8</v>
      </c>
      <c r="D50" s="27">
        <v>950</v>
      </c>
      <c r="E50" s="27">
        <f>D50*70/100</f>
        <v>665</v>
      </c>
      <c r="F50" s="34">
        <f>D50*0.2</f>
        <v>190</v>
      </c>
      <c r="G50" s="27">
        <f>D50*0.05</f>
        <v>47.5</v>
      </c>
      <c r="H50" s="47">
        <f>D50-E50-F50-G50</f>
        <v>47.5</v>
      </c>
      <c r="I50" s="7" t="s">
        <v>64</v>
      </c>
    </row>
    <row r="51" spans="1:9" ht="42" customHeight="1" x14ac:dyDescent="0.25">
      <c r="A51" s="26">
        <v>2</v>
      </c>
      <c r="B51" s="8" t="s">
        <v>29</v>
      </c>
      <c r="C51" s="26" t="s">
        <v>8</v>
      </c>
      <c r="D51" s="34">
        <v>214</v>
      </c>
      <c r="E51" s="34">
        <f>D51*0.7</f>
        <v>149.79999999999998</v>
      </c>
      <c r="F51" s="34">
        <f>D51*0.2</f>
        <v>42.800000000000004</v>
      </c>
      <c r="G51" s="27">
        <f>D51*0.05</f>
        <v>10.700000000000001</v>
      </c>
      <c r="H51" s="47">
        <f>D51-E51-F51-G51</f>
        <v>10.700000000000012</v>
      </c>
      <c r="I51" s="7" t="s">
        <v>66</v>
      </c>
    </row>
    <row r="52" spans="1:9" ht="20.45" customHeight="1" x14ac:dyDescent="0.25">
      <c r="A52" s="3"/>
      <c r="B52" s="31" t="s">
        <v>15</v>
      </c>
      <c r="C52" s="35"/>
      <c r="D52" s="36">
        <f>D53</f>
        <v>1100</v>
      </c>
      <c r="E52" s="36">
        <f t="shared" ref="E52:H52" si="26">E53</f>
        <v>770</v>
      </c>
      <c r="F52" s="36">
        <f t="shared" si="26"/>
        <v>220</v>
      </c>
      <c r="G52" s="36">
        <f t="shared" si="26"/>
        <v>55</v>
      </c>
      <c r="H52" s="48">
        <f t="shared" si="26"/>
        <v>55</v>
      </c>
      <c r="I52" s="7"/>
    </row>
    <row r="53" spans="1:9" ht="42" customHeight="1" x14ac:dyDescent="0.25">
      <c r="A53" s="37">
        <v>1</v>
      </c>
      <c r="B53" s="8" t="s">
        <v>44</v>
      </c>
      <c r="C53" s="26" t="s">
        <v>8</v>
      </c>
      <c r="D53" s="2">
        <v>1100</v>
      </c>
      <c r="E53" s="38">
        <f>D53*0.7</f>
        <v>770</v>
      </c>
      <c r="F53" s="38">
        <f>D53*0.2</f>
        <v>220</v>
      </c>
      <c r="G53" s="39">
        <f t="shared" ref="G53" si="27">D53*0.05</f>
        <v>55</v>
      </c>
      <c r="H53" s="40">
        <f t="shared" ref="H53" si="28">D53-E53-F53-G53</f>
        <v>55</v>
      </c>
      <c r="I53" s="7" t="s">
        <v>65</v>
      </c>
    </row>
    <row r="54" spans="1:9" x14ac:dyDescent="0.25">
      <c r="A54" s="15"/>
      <c r="B54" s="16" t="s">
        <v>16</v>
      </c>
      <c r="C54" s="42"/>
      <c r="D54" s="5">
        <f>D55</f>
        <v>935.75</v>
      </c>
      <c r="E54" s="5">
        <f t="shared" ref="E54:H54" si="29">E55</f>
        <v>374.3</v>
      </c>
      <c r="F54" s="5">
        <f t="shared" si="29"/>
        <v>187.15</v>
      </c>
      <c r="G54" s="5">
        <f t="shared" si="29"/>
        <v>46.787500000000001</v>
      </c>
      <c r="H54" s="5">
        <f t="shared" si="29"/>
        <v>327.51250000000005</v>
      </c>
      <c r="I54" s="7"/>
    </row>
    <row r="55" spans="1:9" ht="45" x14ac:dyDescent="0.25">
      <c r="A55" s="43">
        <v>1</v>
      </c>
      <c r="B55" s="8" t="s">
        <v>45</v>
      </c>
      <c r="C55" s="22">
        <v>0.95</v>
      </c>
      <c r="D55" s="44">
        <f t="shared" ref="D55" si="30">C55*985</f>
        <v>935.75</v>
      </c>
      <c r="E55" s="27">
        <f t="shared" ref="E55" si="31">D55*0.4</f>
        <v>374.3</v>
      </c>
      <c r="F55" s="27">
        <f t="shared" ref="F55" si="32">D55*0.2</f>
        <v>187.15</v>
      </c>
      <c r="G55" s="27">
        <f t="shared" ref="G55" si="33">D55*0.05</f>
        <v>46.787500000000001</v>
      </c>
      <c r="H55" s="34">
        <f t="shared" ref="H55" si="34">D55-E55-F55-G55</f>
        <v>327.51250000000005</v>
      </c>
      <c r="I55" s="7" t="s">
        <v>65</v>
      </c>
    </row>
  </sheetData>
  <mergeCells count="12">
    <mergeCell ref="I46:I48"/>
    <mergeCell ref="I27:I28"/>
    <mergeCell ref="A1:I1"/>
    <mergeCell ref="A2:I2"/>
    <mergeCell ref="B3:H3"/>
    <mergeCell ref="G4:I4"/>
    <mergeCell ref="A5:A6"/>
    <mergeCell ref="B5:B6"/>
    <mergeCell ref="C5:C6"/>
    <mergeCell ref="D5:D6"/>
    <mergeCell ref="E5:H5"/>
    <mergeCell ref="I5:I6"/>
  </mergeCells>
  <printOptions horizontalCentered="1"/>
  <pageMargins left="0.28000000000000003" right="0.22" top="0.5" bottom="0.33" header="0.3" footer="0.18"/>
  <pageSetup orientation="landscape" verticalDpi="0" r:id="rId1"/>
  <headerFooter>
    <oddFooter>&amp;CPage&amp;P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 KP TW BỔ SUNG</vt:lpstr>
      <vt:lpstr>'DM KP TW BỔ SUNG'!Print_Titles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2023-06-15T01:28:55Z</cp:lastPrinted>
  <dcterms:created xsi:type="dcterms:W3CDTF">2021-09-27T08:40:42Z</dcterms:created>
  <dcterms:modified xsi:type="dcterms:W3CDTF">2023-06-17T14:46:16Z</dcterms:modified>
</cp:coreProperties>
</file>