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y Drive\PHUOC_VP\HĐND\HĐND 2021 - 2026\Ky hop 11 - thang 6 nam 2023\NQ KH 11\"/>
    </mc:Choice>
  </mc:AlternateContent>
  <bookViews>
    <workbookView xWindow="0" yWindow="0" windowWidth="23040" windowHeight="8790"/>
  </bookViews>
  <sheets>
    <sheet name="2021-2025" sheetId="5" r:id="rId1"/>
  </sheets>
  <definedNames>
    <definedName name="_xlnm.Print_Titles" localSheetId="0">'2021-2025'!$5:$6</definedName>
  </definedNames>
  <calcPr calcId="162913"/>
</workbook>
</file>

<file path=xl/calcChain.xml><?xml version="1.0" encoding="utf-8"?>
<calcChain xmlns="http://schemas.openxmlformats.org/spreadsheetml/2006/main">
  <c r="I7" i="5" l="1"/>
  <c r="D41" i="5" l="1"/>
  <c r="E41" i="5" l="1"/>
  <c r="F41" i="5"/>
  <c r="G41" i="5"/>
  <c r="D16" i="5"/>
  <c r="G18" i="5"/>
  <c r="F18" i="5"/>
  <c r="E18" i="5"/>
  <c r="H41" i="5" l="1"/>
  <c r="D52" i="5" l="1"/>
  <c r="H36" i="5"/>
  <c r="D36" i="5"/>
  <c r="G37" i="5"/>
  <c r="G36" i="5" s="1"/>
  <c r="F37" i="5"/>
  <c r="F36" i="5" s="1"/>
  <c r="E37" i="5"/>
  <c r="E36" i="5" s="1"/>
  <c r="G33" i="5" l="1"/>
  <c r="G35" i="5" l="1"/>
  <c r="G21" i="5"/>
  <c r="G39" i="5"/>
  <c r="G23" i="5"/>
  <c r="G22" i="5" s="1"/>
  <c r="E22" i="5"/>
  <c r="F23" i="5"/>
  <c r="F22" i="5" s="1"/>
  <c r="D22" i="5"/>
  <c r="D11" i="5"/>
  <c r="D10" i="5"/>
  <c r="D54" i="5"/>
  <c r="F54" i="5" s="1"/>
  <c r="F53" i="5" s="1"/>
  <c r="E52" i="5"/>
  <c r="E51" i="5" s="1"/>
  <c r="H48" i="5"/>
  <c r="D48" i="5"/>
  <c r="G50" i="5"/>
  <c r="G49" i="5"/>
  <c r="F49" i="5"/>
  <c r="E49" i="5"/>
  <c r="D9" i="5" l="1"/>
  <c r="D53" i="5"/>
  <c r="E54" i="5"/>
  <c r="E53" i="5" s="1"/>
  <c r="D51" i="5"/>
  <c r="G48" i="5"/>
  <c r="G52" i="5"/>
  <c r="G51" i="5" s="1"/>
  <c r="H46" i="5"/>
  <c r="D47" i="5"/>
  <c r="G47" i="5" s="1"/>
  <c r="G46" i="5" s="1"/>
  <c r="G40" i="5"/>
  <c r="D46" i="5" l="1"/>
  <c r="D40" i="5"/>
  <c r="E40" i="5"/>
  <c r="F40" i="5"/>
  <c r="H40" i="5" l="1"/>
  <c r="G45" i="5" l="1"/>
  <c r="F45" i="5"/>
  <c r="E45" i="5"/>
  <c r="G43" i="5"/>
  <c r="F43" i="5"/>
  <c r="E43" i="5"/>
  <c r="H45" i="5" l="1"/>
  <c r="D38" i="5"/>
  <c r="G38" i="5"/>
  <c r="F39" i="5"/>
  <c r="F38" i="5" s="1"/>
  <c r="E39" i="5"/>
  <c r="E38" i="5" s="1"/>
  <c r="H38" i="5" l="1"/>
  <c r="D34" i="5" l="1"/>
  <c r="G34" i="5"/>
  <c r="F35" i="5"/>
  <c r="F34" i="5" s="1"/>
  <c r="E35" i="5"/>
  <c r="E34" i="5" s="1"/>
  <c r="D32" i="5"/>
  <c r="G32" i="5"/>
  <c r="F33" i="5"/>
  <c r="F32" i="5" s="1"/>
  <c r="E33" i="5"/>
  <c r="E32" i="5" s="1"/>
  <c r="D30" i="5"/>
  <c r="G31" i="5"/>
  <c r="G30" i="5" s="1"/>
  <c r="F31" i="5"/>
  <c r="F30" i="5" s="1"/>
  <c r="E31" i="5"/>
  <c r="D28" i="5"/>
  <c r="G29" i="5"/>
  <c r="G28" i="5" s="1"/>
  <c r="F29" i="5"/>
  <c r="F28" i="5" s="1"/>
  <c r="E29" i="5"/>
  <c r="H31" i="5" l="1"/>
  <c r="H30" i="5" s="1"/>
  <c r="H32" i="5"/>
  <c r="H29" i="5"/>
  <c r="H28" i="5" s="1"/>
  <c r="H34" i="5"/>
  <c r="E30" i="5"/>
  <c r="E28" i="5"/>
  <c r="D26" i="5" l="1"/>
  <c r="H27" i="5"/>
  <c r="H26" i="5" s="1"/>
  <c r="G27" i="5"/>
  <c r="G26" i="5" s="1"/>
  <c r="F27" i="5"/>
  <c r="F26" i="5" s="1"/>
  <c r="E27" i="5"/>
  <c r="E26" i="5" s="1"/>
  <c r="H24" i="5" l="1"/>
  <c r="D24" i="5"/>
  <c r="F25" i="5"/>
  <c r="F24" i="5" s="1"/>
  <c r="E25" i="5"/>
  <c r="E24" i="5" s="1"/>
  <c r="G25" i="5" l="1"/>
  <c r="G24" i="5" s="1"/>
  <c r="D20" i="5"/>
  <c r="H16" i="5"/>
  <c r="D14" i="5"/>
  <c r="G13" i="5"/>
  <c r="G12" i="5" s="1"/>
  <c r="F13" i="5"/>
  <c r="F12" i="5" s="1"/>
  <c r="E13" i="5"/>
  <c r="E12" i="5" s="1"/>
  <c r="D12" i="5"/>
  <c r="D8" i="5" s="1"/>
  <c r="F11" i="5"/>
  <c r="E10" i="5"/>
  <c r="F10" i="5" l="1"/>
  <c r="F9" i="5" s="1"/>
  <c r="F8" i="5" s="1"/>
  <c r="G10" i="5"/>
  <c r="G11" i="5"/>
  <c r="G9" i="5" s="1"/>
  <c r="G8" i="5" s="1"/>
  <c r="E11" i="5"/>
  <c r="E9" i="5" s="1"/>
  <c r="E8" i="5" s="1"/>
  <c r="H8" i="5" l="1"/>
  <c r="E15" i="5" l="1"/>
  <c r="E14" i="5" s="1"/>
  <c r="F15" i="5"/>
  <c r="F14" i="5" s="1"/>
  <c r="G15" i="5"/>
  <c r="G14" i="5" s="1"/>
  <c r="E17" i="5"/>
  <c r="F17" i="5"/>
  <c r="G17" i="5"/>
  <c r="E19" i="5"/>
  <c r="F19" i="5"/>
  <c r="G19" i="5"/>
  <c r="F52" i="5"/>
  <c r="F51" i="5" s="1"/>
  <c r="G44" i="5"/>
  <c r="F44" i="5"/>
  <c r="D44" i="5"/>
  <c r="G20" i="5"/>
  <c r="F21" i="5"/>
  <c r="F20" i="5" s="1"/>
  <c r="E21" i="5"/>
  <c r="E20" i="5" s="1"/>
  <c r="G16" i="5" l="1"/>
  <c r="E16" i="5"/>
  <c r="F16" i="5"/>
  <c r="D42" i="5"/>
  <c r="D7" i="5" s="1"/>
  <c r="H51" i="5"/>
  <c r="H15" i="5"/>
  <c r="H14" i="5" s="1"/>
  <c r="H44" i="5"/>
  <c r="E44" i="5"/>
  <c r="H20" i="5"/>
  <c r="E50" i="5"/>
  <c r="E48" i="5" s="1"/>
  <c r="E47" i="5"/>
  <c r="E46" i="5" s="1"/>
  <c r="F50" i="5"/>
  <c r="F48" i="5" s="1"/>
  <c r="F47" i="5"/>
  <c r="F46" i="5" s="1"/>
  <c r="G54" i="5"/>
  <c r="G53" i="5" s="1"/>
  <c r="F42" i="5" l="1"/>
  <c r="F7" i="5" s="1"/>
  <c r="E42" i="5"/>
  <c r="E7" i="5" s="1"/>
  <c r="G42" i="5"/>
  <c r="G7" i="5" s="1"/>
  <c r="H23" i="5"/>
  <c r="H22" i="5" s="1"/>
  <c r="H54" i="5"/>
  <c r="H53" i="5" s="1"/>
  <c r="H42" i="5" l="1"/>
  <c r="H7" i="5" s="1"/>
</calcChain>
</file>

<file path=xl/sharedStrings.xml><?xml version="1.0" encoding="utf-8"?>
<sst xmlns="http://schemas.openxmlformats.org/spreadsheetml/2006/main" count="99" uniqueCount="86">
  <si>
    <t>TT</t>
  </si>
  <si>
    <t>Tên danh mục công trình/dự án khởi công mới</t>
  </si>
  <si>
    <t>Trong đó</t>
  </si>
  <si>
    <t>Huyện</t>
  </si>
  <si>
    <t>Xã</t>
  </si>
  <si>
    <t>Huy động khác</t>
  </si>
  <si>
    <t>II</t>
  </si>
  <si>
    <t>(ĐVT: Triệu đồng)</t>
  </si>
  <si>
    <t>I</t>
  </si>
  <si>
    <t>III</t>
  </si>
  <si>
    <t>IV</t>
  </si>
  <si>
    <t>V</t>
  </si>
  <si>
    <t>Kênh mương nội đồng</t>
  </si>
  <si>
    <t>Giao thông nội đồng</t>
  </si>
  <si>
    <t>1 CT</t>
  </si>
  <si>
    <t>Xã Bình Quế</t>
  </si>
  <si>
    <t>Xã Bình Nam</t>
  </si>
  <si>
    <t>01 CT</t>
  </si>
  <si>
    <t>Xã Bình Lãnh</t>
  </si>
  <si>
    <t>Xã Bình Dương</t>
  </si>
  <si>
    <t>Xã Bình Định Bắc</t>
  </si>
  <si>
    <t>Xã Bình Định Nam</t>
  </si>
  <si>
    <t>VI</t>
  </si>
  <si>
    <t>Xã Bình Chánh</t>
  </si>
  <si>
    <t>VII</t>
  </si>
  <si>
    <t>Xã Bình Phú</t>
  </si>
  <si>
    <t>VIII</t>
  </si>
  <si>
    <t>Xã Bình Đào</t>
  </si>
  <si>
    <t>IX</t>
  </si>
  <si>
    <t>Xã Bình Triều</t>
  </si>
  <si>
    <t>X</t>
  </si>
  <si>
    <t>Xã Bình Trị</t>
  </si>
  <si>
    <t>XI</t>
  </si>
  <si>
    <t>Xã Bình Giang</t>
  </si>
  <si>
    <t>XII</t>
  </si>
  <si>
    <t>Xã Bình An</t>
  </si>
  <si>
    <t>XIII</t>
  </si>
  <si>
    <t>Xã Bình Quý</t>
  </si>
  <si>
    <t>XIV</t>
  </si>
  <si>
    <t>Xã Bình Trung</t>
  </si>
  <si>
    <t>XV</t>
  </si>
  <si>
    <t>Xã Bình Sa</t>
  </si>
  <si>
    <t>XVI</t>
  </si>
  <si>
    <t>Xã Bình Hải</t>
  </si>
  <si>
    <t>XVII</t>
  </si>
  <si>
    <t>Xã Bình Nguyên</t>
  </si>
  <si>
    <t>XVIII</t>
  </si>
  <si>
    <t>Xã Bình Phục</t>
  </si>
  <si>
    <t>XIX</t>
  </si>
  <si>
    <t>Xã Bình Tú</t>
  </si>
  <si>
    <t>XX</t>
  </si>
  <si>
    <t xml:space="preserve">TỔNG </t>
  </si>
  <si>
    <t>Ghi chú</t>
  </si>
  <si>
    <t>Chi phí đầu tư</t>
  </si>
  <si>
    <t>Nâng cấp, sửa chữa trường Mẫu giáo Bình Nam</t>
  </si>
  <si>
    <t>Cồng thoát nước đường giao thông nội đồng Đồng lớn (02 cống)</t>
  </si>
  <si>
    <t>Bê tông hóa Giao thông nội đồng tuyến đồng tổ 4, tổ 9 thôn Mỹ Trà</t>
  </si>
  <si>
    <t xml:space="preserve">1 CT </t>
  </si>
  <si>
    <t>Nâng cấp, sửa chữa nhà văn hóa thôn Cổ Linh</t>
  </si>
  <si>
    <t>Bê tông hoá kênh nội đồng dọc tuyến ĐH 2 tổ 2, thôn Đông Trì</t>
  </si>
  <si>
    <t>Nâng cấp tuyến kênh N22-1 từ đồng Bàu Đáy đi Thổ Dương</t>
  </si>
  <si>
    <t>Nâng cấp cống Lùm (hạng mục: kè)</t>
  </si>
  <si>
    <t>Bê tông hóa tuyến kênh nội đồng tổ 6 thôn Bình Hiệp</t>
  </si>
  <si>
    <t>Bê tông hóa giao thông nông thôn tuyến từ QL1A đi tiền hiền làng Tuân Nghĩa thôn Tú Mỹ</t>
  </si>
  <si>
    <t>Bê tông hóa giao thông nội đồng tuyến từ ông Lê Văn Lệ đến nhà Lê Văn Sáu tổ 21 thôn Châu Lâm</t>
  </si>
  <si>
    <t>Bê tông hóa giao thông nội đồng tuyến tổ 3 đi Đồng rộc chùa thôn Xuân An</t>
  </si>
  <si>
    <t>Bê tông hóa kênh nội đồng tổ 2 Bình Hội (kênh và công trình trên kênh)</t>
  </si>
  <si>
    <t>TW</t>
  </si>
  <si>
    <t xml:space="preserve">Nâng cấp Khu thể thao xã </t>
  </si>
  <si>
    <t>Nâng cấp sữa chữa các Tuyến kênh nội đồng</t>
  </si>
  <si>
    <t>Cơ sở hạ tầng bảo vệ môi trường nông thôn, cảnh quan nông thôn trên địa bàn xã Bình Lãnh</t>
  </si>
  <si>
    <t>Nâng cấp hệ thống điện nông thôn xã Bình Lãnh</t>
  </si>
  <si>
    <t>Nâng cấp, chỉnh trang trường Mẫu giáo Bình Định Nam (hạng mục: Sân nền, mương thoát nước)</t>
  </si>
  <si>
    <t>Bê tông hóa giao thông nội đồng Tuyến tổ 14 và tổ 18 thôn Bình Phụng</t>
  </si>
  <si>
    <t>Bê tông hóa giao thông nội đồng Tuyến tổ 12 và tổ 13 thôn Bình Xá</t>
  </si>
  <si>
    <t>Sửa chữa khu hiệu bộ trường THCS Lê Đình Chinh và các hạng mục khác</t>
  </si>
  <si>
    <t>Sửa chữa, nâng cấp công trình nước sạch thôn Phước Hà.</t>
  </si>
  <si>
    <t>Nâng cấp, sửa chữa công trình nước sạch thôn Trà Đóa 1 và Trà Đóa 2</t>
  </si>
  <si>
    <t>Bê tông hóa giao thông nội đồng tuyến đồng rập Cây dừa đi đồng rập Thổ tổ 5, thôn An Thành 1</t>
  </si>
  <si>
    <t>Bê tông hoá giao thông nội đồng tuyến tổ 13, thôn Quý Xuân và tuyến tổ 16, thôn Quý Hương</t>
  </si>
  <si>
    <t>0,305</t>
  </si>
  <si>
    <t>Nâng cấp công trình nước sạch thôn Hưng Mỹ</t>
  </si>
  <si>
    <t>Quy mô</t>
  </si>
  <si>
    <t xml:space="preserve">                      DANH MỤC BỔ SUNG CÔNG TRÌNH ĐẦU TƯ CÔNG TRUNG HẠN NÔNG THÔN MỚI GIAI ĐOẠN 2021-2025                 TRÊN ĐỊA BÀN HUYỆN THĂNG BÌNH</t>
  </si>
  <si>
    <t>Phụ lục 1</t>
  </si>
  <si>
    <t>(Kèm theo Nghị quyết số:        /NQ-HĐND ngày      /6/2023 của HĐND huyện Thăng Bình)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</si>
</sst>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_(* #,##0_);_(* \(#,##0\);_(* &quot;-&quot;??_);_(@_)"/>
    <numFmt numFmtId="166" formatCode="0.000"/>
    <numFmt numFmtId="167" formatCode="_-* #,##0\ _₫_-;\-* #,##0\ _₫_-;_-* &quot;-&quot;??\ _₫_-;_-@_-"/>
    <numFmt numFmtId="168" formatCode="_-* #,##0.00\ _₫_-;\-* #,##0.00\ _₫_-;_-* &quot;-&quot;??\ _₫_-;_-@_-"/>
    <numFmt numFmtId="169" formatCode="#,##0.000"/>
    <numFmt numFmtId="170" formatCode="#,##0.00;[Red]#,##0.00"/>
    <numFmt numFmtId="171" formatCode="#,##0;[Red]#,##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"/>
    </font>
    <font>
      <sz val="12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1"/>
      <name val="Calibri"/>
      <family val="2"/>
      <scheme val="minor"/>
    </font>
    <font>
      <i/>
      <sz val="12"/>
      <name val="Times New Roman"/>
      <family val="1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" fillId="0" borderId="0"/>
    <xf numFmtId="0" fontId="3" fillId="0" borderId="0"/>
  </cellStyleXfs>
  <cellXfs count="72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Alignment="1">
      <alignment horizontal="right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171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5" fillId="0" borderId="1" xfId="0" applyFont="1" applyFill="1" applyBorder="1" applyAlignment="1">
      <alignment horizontal="center" vertical="center"/>
    </xf>
    <xf numFmtId="169" fontId="3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/>
    <xf numFmtId="0" fontId="3" fillId="0" borderId="1" xfId="0" applyFont="1" applyFill="1" applyBorder="1" applyAlignment="1">
      <alignment wrapText="1"/>
    </xf>
    <xf numFmtId="169" fontId="3" fillId="0" borderId="1" xfId="0" applyNumberFormat="1" applyFont="1" applyFill="1" applyBorder="1" applyAlignment="1">
      <alignment horizontal="center" vertical="center" wrapText="1"/>
    </xf>
    <xf numFmtId="170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170" fontId="5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right" vertical="center"/>
    </xf>
    <xf numFmtId="1" fontId="5" fillId="0" borderId="1" xfId="0" applyNumberFormat="1" applyFont="1" applyFill="1" applyBorder="1" applyAlignment="1">
      <alignment horizontal="center" vertical="center"/>
    </xf>
    <xf numFmtId="168" fontId="5" fillId="0" borderId="1" xfId="1" applyNumberFormat="1" applyFont="1" applyFill="1" applyBorder="1" applyAlignment="1">
      <alignment horizontal="right" wrapText="1"/>
    </xf>
    <xf numFmtId="0" fontId="3" fillId="0" borderId="1" xfId="3" applyFont="1" applyFill="1" applyBorder="1" applyAlignment="1">
      <alignment horizontal="center" vertical="center" wrapText="1"/>
    </xf>
    <xf numFmtId="168" fontId="3" fillId="0" borderId="1" xfId="1" applyNumberFormat="1" applyFont="1" applyFill="1" applyBorder="1" applyAlignment="1">
      <alignment horizontal="center" vertical="center" wrapText="1"/>
    </xf>
    <xf numFmtId="168" fontId="5" fillId="0" borderId="1" xfId="1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right" vertical="center" wrapText="1"/>
    </xf>
    <xf numFmtId="164" fontId="3" fillId="0" borderId="1" xfId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2" fontId="5" fillId="0" borderId="1" xfId="0" applyNumberFormat="1" applyFont="1" applyFill="1" applyBorder="1" applyAlignment="1">
      <alignment vertical="center"/>
    </xf>
    <xf numFmtId="0" fontId="3" fillId="0" borderId="1" xfId="3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165" fontId="10" fillId="0" borderId="1" xfId="0" applyNumberFormat="1" applyFont="1" applyFill="1" applyBorder="1"/>
    <xf numFmtId="0" fontId="9" fillId="0" borderId="1" xfId="0" applyFont="1" applyFill="1" applyBorder="1" applyAlignment="1">
      <alignment wrapText="1"/>
    </xf>
    <xf numFmtId="4" fontId="9" fillId="0" borderId="1" xfId="0" applyNumberFormat="1" applyFont="1" applyFill="1" applyBorder="1" applyAlignment="1">
      <alignment horizontal="right" vertical="center" wrapText="1"/>
    </xf>
    <xf numFmtId="4" fontId="3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/>
    <xf numFmtId="0" fontId="6" fillId="0" borderId="0" xfId="0" applyFont="1" applyFill="1"/>
    <xf numFmtId="3" fontId="3" fillId="0" borderId="1" xfId="0" applyNumberFormat="1" applyFont="1" applyFill="1" applyBorder="1" applyAlignment="1">
      <alignment horizontal="right" vertical="center" wrapText="1"/>
    </xf>
    <xf numFmtId="167" fontId="5" fillId="0" borderId="1" xfId="1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wrapText="1"/>
    </xf>
    <xf numFmtId="167" fontId="5" fillId="0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right" vertical="center" wrapText="1"/>
    </xf>
    <xf numFmtId="170" fontId="3" fillId="0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Comma 2" xfId="2"/>
    <cellStyle name="Excel Built-in Normal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39757</xdr:colOff>
      <xdr:row>1</xdr:row>
      <xdr:rowOff>384478</xdr:rowOff>
    </xdr:from>
    <xdr:to>
      <xdr:col>4</xdr:col>
      <xdr:colOff>226613</xdr:colOff>
      <xdr:row>1</xdr:row>
      <xdr:rowOff>384478</xdr:rowOff>
    </xdr:to>
    <xdr:cxnSp macro="">
      <xdr:nvCxnSpPr>
        <xdr:cNvPr id="2" name="Straight Connector 1"/>
        <xdr:cNvCxnSpPr/>
      </xdr:nvCxnSpPr>
      <xdr:spPr>
        <a:xfrm>
          <a:off x="3965714" y="583261"/>
          <a:ext cx="165287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zoomScale="115" zoomScaleNormal="115" workbookViewId="0">
      <selection activeCell="B3" sqref="B3:H3"/>
    </sheetView>
  </sheetViews>
  <sheetFormatPr defaultRowHeight="15.75" x14ac:dyDescent="0.25"/>
  <cols>
    <col min="1" max="1" width="4.7109375" style="23" customWidth="1"/>
    <col min="2" max="2" width="52.140625" style="23" customWidth="1"/>
    <col min="3" max="3" width="9.7109375" style="14" customWidth="1"/>
    <col min="4" max="4" width="12.28515625" style="23" customWidth="1"/>
    <col min="5" max="5" width="10.140625" style="23" customWidth="1"/>
    <col min="6" max="6" width="11.7109375" style="23" customWidth="1"/>
    <col min="7" max="7" width="9.85546875" style="23" bestFit="1" customWidth="1"/>
    <col min="8" max="8" width="9.7109375" style="23" customWidth="1"/>
    <col min="9" max="9" width="8.85546875" style="23" customWidth="1"/>
    <col min="10" max="16384" width="9.140625" style="12"/>
  </cols>
  <sheetData>
    <row r="1" spans="1:9" x14ac:dyDescent="0.25">
      <c r="A1" s="64" t="s">
        <v>84</v>
      </c>
      <c r="B1" s="64"/>
      <c r="C1" s="64"/>
      <c r="D1" s="64"/>
      <c r="E1" s="64"/>
      <c r="F1" s="64"/>
      <c r="G1" s="64"/>
      <c r="H1" s="64"/>
      <c r="I1" s="64"/>
    </row>
    <row r="2" spans="1:9" ht="30.75" customHeight="1" x14ac:dyDescent="0.25">
      <c r="A2" s="65" t="s">
        <v>83</v>
      </c>
      <c r="B2" s="65"/>
      <c r="C2" s="65"/>
      <c r="D2" s="65"/>
      <c r="E2" s="65"/>
      <c r="F2" s="65"/>
      <c r="G2" s="65"/>
      <c r="H2" s="65"/>
      <c r="I2" s="65"/>
    </row>
    <row r="3" spans="1:9" x14ac:dyDescent="0.25">
      <c r="A3" s="13"/>
      <c r="B3" s="66" t="s">
        <v>85</v>
      </c>
      <c r="C3" s="67"/>
      <c r="D3" s="67"/>
      <c r="E3" s="67"/>
      <c r="F3" s="67"/>
      <c r="G3" s="67"/>
      <c r="H3" s="67"/>
      <c r="I3" s="13"/>
    </row>
    <row r="4" spans="1:9" x14ac:dyDescent="0.25">
      <c r="A4" s="14"/>
      <c r="B4" s="15"/>
      <c r="D4" s="16"/>
      <c r="E4" s="16"/>
      <c r="F4" s="16"/>
      <c r="G4" s="68" t="s">
        <v>7</v>
      </c>
      <c r="H4" s="68"/>
      <c r="I4" s="68"/>
    </row>
    <row r="5" spans="1:9" x14ac:dyDescent="0.25">
      <c r="A5" s="69" t="s">
        <v>0</v>
      </c>
      <c r="B5" s="69" t="s">
        <v>1</v>
      </c>
      <c r="C5" s="69" t="s">
        <v>82</v>
      </c>
      <c r="D5" s="69" t="s">
        <v>53</v>
      </c>
      <c r="E5" s="70" t="s">
        <v>2</v>
      </c>
      <c r="F5" s="70"/>
      <c r="G5" s="70"/>
      <c r="H5" s="70"/>
      <c r="I5" s="71" t="s">
        <v>52</v>
      </c>
    </row>
    <row r="6" spans="1:9" ht="63" customHeight="1" x14ac:dyDescent="0.25">
      <c r="A6" s="69"/>
      <c r="B6" s="69"/>
      <c r="C6" s="69"/>
      <c r="D6" s="69"/>
      <c r="E6" s="17" t="s">
        <v>67</v>
      </c>
      <c r="F6" s="17" t="s">
        <v>3</v>
      </c>
      <c r="G6" s="17" t="s">
        <v>4</v>
      </c>
      <c r="H6" s="17" t="s">
        <v>5</v>
      </c>
      <c r="I6" s="71"/>
    </row>
    <row r="7" spans="1:9" x14ac:dyDescent="0.25">
      <c r="A7" s="18"/>
      <c r="B7" s="18" t="s">
        <v>51</v>
      </c>
      <c r="C7" s="18"/>
      <c r="D7" s="19">
        <f>D8+D14+D16+D20+D22+D24+D26+D28+D30+D32+D34+D36+D38+D40+D42+D44+D46+D48+D51+D53</f>
        <v>8926.9770000000026</v>
      </c>
      <c r="E7" s="19">
        <f>E8+E14+E16+E20+E22+E24+E26+E28+E30+E32+E34+E36+E38+E40+E42+E44+E46+E48+E51+E53</f>
        <v>5890.9799000000021</v>
      </c>
      <c r="F7" s="19">
        <f>F8+F14+F16+F20+F22+F24+F26+F28+F30+F32+F34+F36+F38+F40+F42+F44+F46+F48+F51+F53</f>
        <v>1773.2804000000001</v>
      </c>
      <c r="G7" s="19">
        <f>G8+G14+G16+G20+G22+G24+G26+G28+G30+G32+G34+G36+G38+G40+G42+G44+G46+G48+G51+G53</f>
        <v>758.90994999999975</v>
      </c>
      <c r="H7" s="19">
        <f>H8+H14+H16+H20+H22+H24+H26+H28+H30+H32+H34+H36+H38+H40+H42+H44+H46+H48+H51+H53</f>
        <v>503.80675000000008</v>
      </c>
      <c r="I7" s="20">
        <f>SUM(I9:I54)</f>
        <v>25</v>
      </c>
    </row>
    <row r="8" spans="1:9" ht="22.9" customHeight="1" x14ac:dyDescent="0.25">
      <c r="A8" s="18" t="s">
        <v>8</v>
      </c>
      <c r="B8" s="21" t="s">
        <v>15</v>
      </c>
      <c r="C8" s="18"/>
      <c r="D8" s="22">
        <f>D9+D12</f>
        <v>901.66300000000001</v>
      </c>
      <c r="E8" s="22">
        <f t="shared" ref="E8:H8" si="0">E9+E12</f>
        <v>631.16409999999996</v>
      </c>
      <c r="F8" s="22">
        <f t="shared" si="0"/>
        <v>180.33260000000001</v>
      </c>
      <c r="G8" s="22">
        <f t="shared" si="0"/>
        <v>90.166300000000007</v>
      </c>
      <c r="H8" s="22">
        <f t="shared" si="0"/>
        <v>0</v>
      </c>
      <c r="I8" s="56"/>
    </row>
    <row r="9" spans="1:9" x14ac:dyDescent="0.25">
      <c r="A9" s="24">
        <v>1</v>
      </c>
      <c r="B9" s="21" t="s">
        <v>13</v>
      </c>
      <c r="C9" s="25"/>
      <c r="D9" s="26">
        <f>SUM(D10:D11)</f>
        <v>630.40000000000009</v>
      </c>
      <c r="E9" s="26">
        <f>SUM(E10:E11)</f>
        <v>441.28000000000003</v>
      </c>
      <c r="F9" s="26">
        <f>SUM(F10:F11)</f>
        <v>126.08000000000001</v>
      </c>
      <c r="G9" s="26">
        <f>SUM(G10:G11)</f>
        <v>63.040000000000006</v>
      </c>
      <c r="H9" s="26"/>
      <c r="I9" s="27"/>
    </row>
    <row r="10" spans="1:9" ht="31.5" x14ac:dyDescent="0.25">
      <c r="A10" s="1">
        <v>1</v>
      </c>
      <c r="B10" s="28" t="s">
        <v>73</v>
      </c>
      <c r="C10" s="29">
        <v>0.125</v>
      </c>
      <c r="D10" s="30">
        <f>C10*985</f>
        <v>123.125</v>
      </c>
      <c r="E10" s="30">
        <f>D10*0.7</f>
        <v>86.1875</v>
      </c>
      <c r="F10" s="30">
        <f>D10*20%</f>
        <v>24.625</v>
      </c>
      <c r="G10" s="30">
        <f>D10*10%</f>
        <v>12.3125</v>
      </c>
      <c r="H10" s="30"/>
      <c r="I10" s="27"/>
    </row>
    <row r="11" spans="1:9" ht="31.5" x14ac:dyDescent="0.25">
      <c r="A11" s="1">
        <v>2</v>
      </c>
      <c r="B11" s="31" t="s">
        <v>74</v>
      </c>
      <c r="C11" s="25">
        <v>0.51500000000000001</v>
      </c>
      <c r="D11" s="30">
        <f>C11*985</f>
        <v>507.27500000000003</v>
      </c>
      <c r="E11" s="30">
        <f>D11*0.7</f>
        <v>355.09250000000003</v>
      </c>
      <c r="F11" s="30">
        <f>D11*20%</f>
        <v>101.45500000000001</v>
      </c>
      <c r="G11" s="30">
        <f>D11*10%</f>
        <v>50.727500000000006</v>
      </c>
      <c r="H11" s="30"/>
      <c r="I11" s="27"/>
    </row>
    <row r="12" spans="1:9" x14ac:dyDescent="0.25">
      <c r="A12" s="18">
        <v>2</v>
      </c>
      <c r="B12" s="32" t="s">
        <v>12</v>
      </c>
      <c r="C12" s="7"/>
      <c r="D12" s="33">
        <f>SUM(D13:D13)</f>
        <v>271.26299999999998</v>
      </c>
      <c r="E12" s="33">
        <f>SUM(E13:E13)</f>
        <v>189.88409999999996</v>
      </c>
      <c r="F12" s="33">
        <f>SUM(F13:F13)</f>
        <v>54.252600000000001</v>
      </c>
      <c r="G12" s="33">
        <f>SUM(G13:G13)</f>
        <v>27.126300000000001</v>
      </c>
      <c r="H12" s="33"/>
      <c r="I12" s="27"/>
    </row>
    <row r="13" spans="1:9" ht="31.5" x14ac:dyDescent="0.25">
      <c r="A13" s="36">
        <v>1</v>
      </c>
      <c r="B13" s="28" t="s">
        <v>66</v>
      </c>
      <c r="C13" s="7" t="s">
        <v>17</v>
      </c>
      <c r="D13" s="30">
        <v>271.26299999999998</v>
      </c>
      <c r="E13" s="30">
        <f>D13*0.7</f>
        <v>189.88409999999996</v>
      </c>
      <c r="F13" s="30">
        <f>D13*20%</f>
        <v>54.252600000000001</v>
      </c>
      <c r="G13" s="30">
        <f>D13*10%</f>
        <v>27.126300000000001</v>
      </c>
      <c r="H13" s="30"/>
      <c r="I13" s="27">
        <v>3</v>
      </c>
    </row>
    <row r="14" spans="1:9" ht="18" customHeight="1" x14ac:dyDescent="0.25">
      <c r="A14" s="18" t="s">
        <v>6</v>
      </c>
      <c r="B14" s="21" t="s">
        <v>16</v>
      </c>
      <c r="C14" s="18"/>
      <c r="D14" s="19">
        <f>D15</f>
        <v>901.65</v>
      </c>
      <c r="E14" s="19">
        <f t="shared" ref="E14:H14" si="1">E15</f>
        <v>631.15499999999997</v>
      </c>
      <c r="F14" s="19">
        <f t="shared" si="1"/>
        <v>180.33</v>
      </c>
      <c r="G14" s="19">
        <f t="shared" si="1"/>
        <v>90.165000000000006</v>
      </c>
      <c r="H14" s="19">
        <f t="shared" si="1"/>
        <v>0</v>
      </c>
      <c r="I14" s="56"/>
    </row>
    <row r="15" spans="1:9" ht="24.6" customHeight="1" x14ac:dyDescent="0.25">
      <c r="A15" s="1">
        <v>1</v>
      </c>
      <c r="B15" s="4" t="s">
        <v>54</v>
      </c>
      <c r="C15" s="3" t="s">
        <v>17</v>
      </c>
      <c r="D15" s="8">
        <v>901.65</v>
      </c>
      <c r="E15" s="8">
        <f>D15*0.7</f>
        <v>631.15499999999997</v>
      </c>
      <c r="F15" s="8">
        <f>D15*0.2</f>
        <v>180.33</v>
      </c>
      <c r="G15" s="8">
        <f>D15*0.1</f>
        <v>90.165000000000006</v>
      </c>
      <c r="H15" s="8">
        <f>D15-E15-F15-G15</f>
        <v>0</v>
      </c>
      <c r="I15" s="27">
        <v>1</v>
      </c>
    </row>
    <row r="16" spans="1:9" x14ac:dyDescent="0.25">
      <c r="A16" s="18" t="s">
        <v>9</v>
      </c>
      <c r="B16" s="21" t="s">
        <v>18</v>
      </c>
      <c r="C16" s="18"/>
      <c r="D16" s="19">
        <f>D17+D19+D18</f>
        <v>1502</v>
      </c>
      <c r="E16" s="19">
        <f t="shared" ref="E16:G16" si="2">E17+E19+E18</f>
        <v>1051.4000000000001</v>
      </c>
      <c r="F16" s="19">
        <f t="shared" si="2"/>
        <v>300.39999999999998</v>
      </c>
      <c r="G16" s="19">
        <f t="shared" si="2"/>
        <v>150.19999999999999</v>
      </c>
      <c r="H16" s="19">
        <f t="shared" ref="H16" si="3">H17+H19</f>
        <v>0</v>
      </c>
      <c r="I16" s="56"/>
    </row>
    <row r="17" spans="1:9" ht="32.450000000000003" customHeight="1" x14ac:dyDescent="0.25">
      <c r="A17" s="1">
        <v>1</v>
      </c>
      <c r="B17" s="34" t="s">
        <v>70</v>
      </c>
      <c r="C17" s="1" t="s">
        <v>14</v>
      </c>
      <c r="D17" s="8">
        <v>602</v>
      </c>
      <c r="E17" s="8">
        <f t="shared" ref="E17:E18" si="4">D17*0.7</f>
        <v>421.4</v>
      </c>
      <c r="F17" s="8">
        <f t="shared" ref="F17:F19" si="5">D17*0.2</f>
        <v>120.4</v>
      </c>
      <c r="G17" s="35">
        <f t="shared" ref="G17:G19" si="6">D17*0.1</f>
        <v>60.2</v>
      </c>
      <c r="H17" s="58"/>
      <c r="I17" s="27"/>
    </row>
    <row r="18" spans="1:9" ht="20.45" customHeight="1" x14ac:dyDescent="0.25">
      <c r="A18" s="1">
        <v>2</v>
      </c>
      <c r="B18" s="34" t="s">
        <v>71</v>
      </c>
      <c r="C18" s="1" t="s">
        <v>14</v>
      </c>
      <c r="D18" s="8">
        <v>500</v>
      </c>
      <c r="E18" s="8">
        <f t="shared" si="4"/>
        <v>350</v>
      </c>
      <c r="F18" s="8">
        <f t="shared" si="5"/>
        <v>100</v>
      </c>
      <c r="G18" s="35">
        <f t="shared" si="6"/>
        <v>50</v>
      </c>
      <c r="H18" s="58"/>
      <c r="I18" s="27"/>
    </row>
    <row r="19" spans="1:9" ht="34.9" customHeight="1" x14ac:dyDescent="0.25">
      <c r="A19" s="1">
        <v>3</v>
      </c>
      <c r="B19" s="34" t="s">
        <v>55</v>
      </c>
      <c r="C19" s="1" t="s">
        <v>14</v>
      </c>
      <c r="D19" s="8">
        <v>400</v>
      </c>
      <c r="E19" s="8">
        <f>D19*0.7</f>
        <v>280</v>
      </c>
      <c r="F19" s="8">
        <f t="shared" si="5"/>
        <v>80</v>
      </c>
      <c r="G19" s="35">
        <f t="shared" si="6"/>
        <v>40</v>
      </c>
      <c r="H19" s="58"/>
      <c r="I19" s="27">
        <v>3</v>
      </c>
    </row>
    <row r="20" spans="1:9" ht="17.45" customHeight="1" x14ac:dyDescent="0.25">
      <c r="A20" s="18" t="s">
        <v>10</v>
      </c>
      <c r="B20" s="21" t="s">
        <v>19</v>
      </c>
      <c r="C20" s="18"/>
      <c r="D20" s="19">
        <f>D21</f>
        <v>300.55</v>
      </c>
      <c r="E20" s="19">
        <f t="shared" ref="E20:H20" si="7">E21</f>
        <v>210.38499999999999</v>
      </c>
      <c r="F20" s="19">
        <f t="shared" si="7"/>
        <v>60.11</v>
      </c>
      <c r="G20" s="19">
        <f t="shared" si="7"/>
        <v>30.055000000000003</v>
      </c>
      <c r="H20" s="19">
        <f t="shared" si="7"/>
        <v>0</v>
      </c>
      <c r="I20" s="56"/>
    </row>
    <row r="21" spans="1:9" ht="36" customHeight="1" x14ac:dyDescent="0.25">
      <c r="A21" s="36">
        <v>1</v>
      </c>
      <c r="B21" s="34" t="s">
        <v>75</v>
      </c>
      <c r="C21" s="1" t="s">
        <v>14</v>
      </c>
      <c r="D21" s="10">
        <v>300.55</v>
      </c>
      <c r="E21" s="10">
        <f>D21*0.7</f>
        <v>210.38499999999999</v>
      </c>
      <c r="F21" s="10">
        <f>D21*20/100</f>
        <v>60.11</v>
      </c>
      <c r="G21" s="10">
        <f>D21*0.1</f>
        <v>30.055000000000003</v>
      </c>
      <c r="H21" s="10"/>
      <c r="I21" s="27">
        <v>1</v>
      </c>
    </row>
    <row r="22" spans="1:9" x14ac:dyDescent="0.25">
      <c r="A22" s="24" t="s">
        <v>11</v>
      </c>
      <c r="B22" s="37" t="s">
        <v>20</v>
      </c>
      <c r="C22" s="2"/>
      <c r="D22" s="38">
        <f>D23</f>
        <v>361</v>
      </c>
      <c r="E22" s="38">
        <f t="shared" ref="E22:H22" si="8">E23</f>
        <v>210.39</v>
      </c>
      <c r="F22" s="38">
        <f t="shared" si="8"/>
        <v>60.085000000000008</v>
      </c>
      <c r="G22" s="38">
        <f t="shared" si="8"/>
        <v>15.021250000000002</v>
      </c>
      <c r="H22" s="38">
        <f t="shared" si="8"/>
        <v>75.503749999999997</v>
      </c>
      <c r="I22" s="56"/>
    </row>
    <row r="23" spans="1:9" ht="31.5" x14ac:dyDescent="0.25">
      <c r="A23" s="1">
        <v>1</v>
      </c>
      <c r="B23" s="34" t="s">
        <v>65</v>
      </c>
      <c r="C23" s="1">
        <v>0.30499999999999999</v>
      </c>
      <c r="D23" s="8">
        <v>361</v>
      </c>
      <c r="E23" s="8">
        <v>210.39</v>
      </c>
      <c r="F23" s="8">
        <f>C23*985*0.2</f>
        <v>60.085000000000008</v>
      </c>
      <c r="G23" s="35">
        <f>C23*985*0.05</f>
        <v>15.021250000000002</v>
      </c>
      <c r="H23" s="35">
        <f t="shared" ref="H23" si="9">D23-E23-F23-G23</f>
        <v>75.503749999999997</v>
      </c>
      <c r="I23" s="27">
        <v>1</v>
      </c>
    </row>
    <row r="24" spans="1:9" ht="17.45" customHeight="1" x14ac:dyDescent="0.25">
      <c r="A24" s="24" t="s">
        <v>22</v>
      </c>
      <c r="B24" s="37" t="s">
        <v>21</v>
      </c>
      <c r="C24" s="39"/>
      <c r="D24" s="40">
        <f>D25</f>
        <v>300.55399999999997</v>
      </c>
      <c r="E24" s="40">
        <f t="shared" ref="E24:H24" si="10">E25</f>
        <v>210.38779999999997</v>
      </c>
      <c r="F24" s="40">
        <f t="shared" si="10"/>
        <v>60.110799999999998</v>
      </c>
      <c r="G24" s="40">
        <f t="shared" si="10"/>
        <v>30.055400000000006</v>
      </c>
      <c r="H24" s="59">
        <f t="shared" si="10"/>
        <v>0</v>
      </c>
      <c r="I24" s="56"/>
    </row>
    <row r="25" spans="1:9" ht="33.6" customHeight="1" x14ac:dyDescent="0.25">
      <c r="A25" s="41">
        <v>1</v>
      </c>
      <c r="B25" s="60" t="s">
        <v>72</v>
      </c>
      <c r="C25" s="36" t="s">
        <v>14</v>
      </c>
      <c r="D25" s="42">
        <v>300.55399999999997</v>
      </c>
      <c r="E25" s="42">
        <f>D25*0.7</f>
        <v>210.38779999999997</v>
      </c>
      <c r="F25" s="42">
        <f>D25*0.2</f>
        <v>60.110799999999998</v>
      </c>
      <c r="G25" s="43">
        <f>D25-E25-F25</f>
        <v>30.055400000000006</v>
      </c>
      <c r="H25" s="61"/>
      <c r="I25" s="27">
        <v>1</v>
      </c>
    </row>
    <row r="26" spans="1:9" x14ac:dyDescent="0.25">
      <c r="A26" s="18" t="s">
        <v>24</v>
      </c>
      <c r="B26" s="21" t="s">
        <v>23</v>
      </c>
      <c r="C26" s="44"/>
      <c r="D26" s="45">
        <f>D27</f>
        <v>300.55</v>
      </c>
      <c r="E26" s="45">
        <f t="shared" ref="E26:H26" si="11">E27</f>
        <v>210.38499999999999</v>
      </c>
      <c r="F26" s="45">
        <f t="shared" si="11"/>
        <v>60.110000000000007</v>
      </c>
      <c r="G26" s="45">
        <f t="shared" si="11"/>
        <v>15.027500000000002</v>
      </c>
      <c r="H26" s="45">
        <f t="shared" si="11"/>
        <v>15.027500000000002</v>
      </c>
      <c r="I26" s="56"/>
    </row>
    <row r="27" spans="1:9" ht="35.450000000000003" customHeight="1" x14ac:dyDescent="0.25">
      <c r="A27" s="1">
        <v>1</v>
      </c>
      <c r="B27" s="6" t="s">
        <v>56</v>
      </c>
      <c r="C27" s="1">
        <v>0.30499999999999999</v>
      </c>
      <c r="D27" s="46">
        <v>300.55</v>
      </c>
      <c r="E27" s="47">
        <f>D27*0.7</f>
        <v>210.38499999999999</v>
      </c>
      <c r="F27" s="47">
        <f>D27*0.2</f>
        <v>60.110000000000007</v>
      </c>
      <c r="G27" s="47">
        <f>D27*0.05</f>
        <v>15.027500000000002</v>
      </c>
      <c r="H27" s="47">
        <f>D27*0.05</f>
        <v>15.027500000000002</v>
      </c>
      <c r="I27" s="27">
        <v>1</v>
      </c>
    </row>
    <row r="28" spans="1:9" x14ac:dyDescent="0.25">
      <c r="A28" s="24" t="s">
        <v>26</v>
      </c>
      <c r="B28" s="37" t="s">
        <v>25</v>
      </c>
      <c r="C28" s="39"/>
      <c r="D28" s="45">
        <f>D29</f>
        <v>300.55</v>
      </c>
      <c r="E28" s="45">
        <f t="shared" ref="E28:H28" si="12">E29</f>
        <v>210.38499999999999</v>
      </c>
      <c r="F28" s="45">
        <f t="shared" si="12"/>
        <v>60.110000000000007</v>
      </c>
      <c r="G28" s="45">
        <f t="shared" si="12"/>
        <v>15.027500000000002</v>
      </c>
      <c r="H28" s="45">
        <f t="shared" si="12"/>
        <v>15.027500000000032</v>
      </c>
      <c r="I28" s="56"/>
    </row>
    <row r="29" spans="1:9" ht="25.15" customHeight="1" x14ac:dyDescent="0.25">
      <c r="A29" s="1">
        <v>1</v>
      </c>
      <c r="B29" s="6" t="s">
        <v>76</v>
      </c>
      <c r="C29" s="1" t="s">
        <v>14</v>
      </c>
      <c r="D29" s="46">
        <v>300.55</v>
      </c>
      <c r="E29" s="47">
        <f>D29*0.7</f>
        <v>210.38499999999999</v>
      </c>
      <c r="F29" s="47">
        <f>D29*0.2</f>
        <v>60.110000000000007</v>
      </c>
      <c r="G29" s="47">
        <f>D29*0.05</f>
        <v>15.027500000000002</v>
      </c>
      <c r="H29" s="47">
        <f>D29-SUM(E29:G29)</f>
        <v>15.027500000000032</v>
      </c>
      <c r="I29" s="27">
        <v>1</v>
      </c>
    </row>
    <row r="30" spans="1:9" x14ac:dyDescent="0.25">
      <c r="A30" s="18" t="s">
        <v>28</v>
      </c>
      <c r="B30" s="21" t="s">
        <v>27</v>
      </c>
      <c r="C30" s="44"/>
      <c r="D30" s="48">
        <f>D31</f>
        <v>300.55</v>
      </c>
      <c r="E30" s="48">
        <f t="shared" ref="E30:H30" si="13">E31</f>
        <v>210.38499999999999</v>
      </c>
      <c r="F30" s="48">
        <f t="shared" si="13"/>
        <v>60.110000000000007</v>
      </c>
      <c r="G30" s="48">
        <f t="shared" si="13"/>
        <v>15.027500000000002</v>
      </c>
      <c r="H30" s="48">
        <f t="shared" si="13"/>
        <v>15.027500000000032</v>
      </c>
      <c r="I30" s="56"/>
    </row>
    <row r="31" spans="1:9" ht="35.450000000000003" customHeight="1" x14ac:dyDescent="0.25">
      <c r="A31" s="11">
        <v>1</v>
      </c>
      <c r="B31" s="34" t="s">
        <v>77</v>
      </c>
      <c r="C31" s="29" t="s">
        <v>14</v>
      </c>
      <c r="D31" s="46">
        <v>300.55</v>
      </c>
      <c r="E31" s="47">
        <f>D31*0.7</f>
        <v>210.38499999999999</v>
      </c>
      <c r="F31" s="47">
        <f>D31*0.2</f>
        <v>60.110000000000007</v>
      </c>
      <c r="G31" s="47">
        <f>D31*0.05</f>
        <v>15.027500000000002</v>
      </c>
      <c r="H31" s="47">
        <f>D31-SUM(E31:G31)</f>
        <v>15.027500000000032</v>
      </c>
      <c r="I31" s="27">
        <v>1</v>
      </c>
    </row>
    <row r="32" spans="1:9" x14ac:dyDescent="0.25">
      <c r="A32" s="18" t="s">
        <v>30</v>
      </c>
      <c r="B32" s="21" t="s">
        <v>29</v>
      </c>
      <c r="C32" s="44"/>
      <c r="D32" s="45">
        <f>D33</f>
        <v>300.55</v>
      </c>
      <c r="E32" s="45">
        <f t="shared" ref="E32:H32" si="14">E33</f>
        <v>210.38499999999999</v>
      </c>
      <c r="F32" s="45">
        <f t="shared" si="14"/>
        <v>60.110000000000007</v>
      </c>
      <c r="G32" s="45">
        <f t="shared" si="14"/>
        <v>30.055000000000003</v>
      </c>
      <c r="H32" s="45">
        <f t="shared" si="14"/>
        <v>0</v>
      </c>
      <c r="I32" s="56"/>
    </row>
    <row r="33" spans="1:9" ht="21" customHeight="1" x14ac:dyDescent="0.25">
      <c r="A33" s="41">
        <v>1</v>
      </c>
      <c r="B33" s="49" t="s">
        <v>81</v>
      </c>
      <c r="C33" s="41" t="s">
        <v>57</v>
      </c>
      <c r="D33" s="46">
        <v>300.55</v>
      </c>
      <c r="E33" s="47">
        <f>D33*0.7</f>
        <v>210.38499999999999</v>
      </c>
      <c r="F33" s="47">
        <f>D33*0.2</f>
        <v>60.110000000000007</v>
      </c>
      <c r="G33" s="47">
        <f>D33*0.1</f>
        <v>30.055000000000003</v>
      </c>
      <c r="H33" s="47"/>
      <c r="I33" s="27">
        <v>1</v>
      </c>
    </row>
    <row r="34" spans="1:9" ht="21.6" customHeight="1" x14ac:dyDescent="0.25">
      <c r="A34" s="18" t="s">
        <v>32</v>
      </c>
      <c r="B34" s="21" t="s">
        <v>31</v>
      </c>
      <c r="C34" s="44"/>
      <c r="D34" s="45">
        <f>D35</f>
        <v>300.55</v>
      </c>
      <c r="E34" s="45">
        <f t="shared" ref="E34:H34" si="15">E35</f>
        <v>210.38499999999999</v>
      </c>
      <c r="F34" s="45">
        <f t="shared" si="15"/>
        <v>60.110000000000007</v>
      </c>
      <c r="G34" s="45">
        <f t="shared" si="15"/>
        <v>30.055000000000003</v>
      </c>
      <c r="H34" s="45">
        <f t="shared" si="15"/>
        <v>0</v>
      </c>
      <c r="I34" s="56"/>
    </row>
    <row r="35" spans="1:9" s="51" customFormat="1" ht="32.450000000000003" customHeight="1" x14ac:dyDescent="0.25">
      <c r="A35" s="1">
        <v>1</v>
      </c>
      <c r="B35" s="34" t="s">
        <v>64</v>
      </c>
      <c r="C35" s="50" t="s">
        <v>80</v>
      </c>
      <c r="D35" s="46">
        <v>300.55</v>
      </c>
      <c r="E35" s="47">
        <f>D35*0.7</f>
        <v>210.38499999999999</v>
      </c>
      <c r="F35" s="47">
        <f>D35*0.2</f>
        <v>60.110000000000007</v>
      </c>
      <c r="G35" s="47">
        <f>D35*0.1</f>
        <v>30.055000000000003</v>
      </c>
      <c r="H35" s="47"/>
      <c r="I35" s="27">
        <v>1</v>
      </c>
    </row>
    <row r="36" spans="1:9" ht="22.9" customHeight="1" x14ac:dyDescent="0.25">
      <c r="A36" s="18" t="s">
        <v>34</v>
      </c>
      <c r="B36" s="21" t="s">
        <v>33</v>
      </c>
      <c r="C36" s="44"/>
      <c r="D36" s="45">
        <f>D37</f>
        <v>301</v>
      </c>
      <c r="E36" s="45">
        <f t="shared" ref="E36:H36" si="16">E37</f>
        <v>210.7</v>
      </c>
      <c r="F36" s="45">
        <f t="shared" si="16"/>
        <v>60.2</v>
      </c>
      <c r="G36" s="45">
        <f t="shared" si="16"/>
        <v>30.1</v>
      </c>
      <c r="H36" s="45">
        <f t="shared" si="16"/>
        <v>0</v>
      </c>
      <c r="I36" s="56"/>
    </row>
    <row r="37" spans="1:9" ht="26.45" customHeight="1" x14ac:dyDescent="0.25">
      <c r="A37" s="1">
        <v>1</v>
      </c>
      <c r="B37" s="34" t="s">
        <v>69</v>
      </c>
      <c r="C37" s="1" t="s">
        <v>14</v>
      </c>
      <c r="D37" s="46">
        <v>301</v>
      </c>
      <c r="E37" s="47">
        <f>D37*0.7</f>
        <v>210.7</v>
      </c>
      <c r="F37" s="47">
        <f>D37*0.2</f>
        <v>60.2</v>
      </c>
      <c r="G37" s="47">
        <f>D37*0.1</f>
        <v>30.1</v>
      </c>
      <c r="H37" s="47"/>
      <c r="I37" s="52">
        <v>1</v>
      </c>
    </row>
    <row r="38" spans="1:9" ht="17.45" customHeight="1" x14ac:dyDescent="0.25">
      <c r="A38" s="18" t="s">
        <v>36</v>
      </c>
      <c r="B38" s="21" t="s">
        <v>35</v>
      </c>
      <c r="C38" s="44"/>
      <c r="D38" s="45">
        <f>D39</f>
        <v>300.55</v>
      </c>
      <c r="E38" s="45">
        <f t="shared" ref="E38:H38" si="17">E39</f>
        <v>210.38499999999999</v>
      </c>
      <c r="F38" s="45">
        <f t="shared" si="17"/>
        <v>60.110000000000007</v>
      </c>
      <c r="G38" s="45">
        <f t="shared" si="17"/>
        <v>30.055000000000003</v>
      </c>
      <c r="H38" s="45">
        <f t="shared" si="17"/>
        <v>0</v>
      </c>
      <c r="I38" s="56"/>
    </row>
    <row r="39" spans="1:9" ht="37.9" customHeight="1" x14ac:dyDescent="0.25">
      <c r="A39" s="1">
        <v>1</v>
      </c>
      <c r="B39" s="34" t="s">
        <v>78</v>
      </c>
      <c r="C39" s="50" t="s">
        <v>80</v>
      </c>
      <c r="D39" s="46">
        <v>300.55</v>
      </c>
      <c r="E39" s="47">
        <f>D39*0.7</f>
        <v>210.38499999999999</v>
      </c>
      <c r="F39" s="47">
        <f>D39*0.2</f>
        <v>60.110000000000007</v>
      </c>
      <c r="G39" s="47">
        <f>D39*0.1</f>
        <v>30.055000000000003</v>
      </c>
      <c r="H39" s="47"/>
      <c r="I39" s="27">
        <v>1</v>
      </c>
    </row>
    <row r="40" spans="1:9" ht="18" customHeight="1" x14ac:dyDescent="0.25">
      <c r="A40" s="18" t="s">
        <v>38</v>
      </c>
      <c r="B40" s="21" t="s">
        <v>37</v>
      </c>
      <c r="C40" s="44"/>
      <c r="D40" s="45">
        <f>D41</f>
        <v>525.99</v>
      </c>
      <c r="E40" s="45">
        <f t="shared" ref="E40:H40" si="18">E41</f>
        <v>210.39600000000002</v>
      </c>
      <c r="F40" s="45">
        <f t="shared" si="18"/>
        <v>105.19800000000001</v>
      </c>
      <c r="G40" s="45">
        <f t="shared" si="18"/>
        <v>26.299500000000002</v>
      </c>
      <c r="H40" s="45">
        <f t="shared" si="18"/>
        <v>184.09649999999999</v>
      </c>
      <c r="I40" s="56"/>
    </row>
    <row r="41" spans="1:9" ht="34.15" customHeight="1" x14ac:dyDescent="0.25">
      <c r="A41" s="11">
        <v>1</v>
      </c>
      <c r="B41" s="53" t="s">
        <v>79</v>
      </c>
      <c r="C41" s="1">
        <v>0.53400000000000003</v>
      </c>
      <c r="D41" s="54">
        <f>C41*985</f>
        <v>525.99</v>
      </c>
      <c r="E41" s="10">
        <f>D41*0.4</f>
        <v>210.39600000000002</v>
      </c>
      <c r="F41" s="10">
        <f>D41*0.2</f>
        <v>105.19800000000001</v>
      </c>
      <c r="G41" s="54">
        <f>D41*0.05</f>
        <v>26.299500000000002</v>
      </c>
      <c r="H41" s="55">
        <f>D41-E41-F41-G41</f>
        <v>184.09649999999999</v>
      </c>
      <c r="I41" s="27">
        <v>1</v>
      </c>
    </row>
    <row r="42" spans="1:9" ht="22.9" customHeight="1" x14ac:dyDescent="0.25">
      <c r="A42" s="18" t="s">
        <v>40</v>
      </c>
      <c r="B42" s="21" t="s">
        <v>39</v>
      </c>
      <c r="C42" s="2"/>
      <c r="D42" s="45">
        <f>D43</f>
        <v>300.8</v>
      </c>
      <c r="E42" s="45">
        <f>E43</f>
        <v>210.56</v>
      </c>
      <c r="F42" s="45">
        <f>F43</f>
        <v>60.160000000000004</v>
      </c>
      <c r="G42" s="45">
        <f>G43</f>
        <v>30.080000000000002</v>
      </c>
      <c r="H42" s="62">
        <f>H43</f>
        <v>0</v>
      </c>
      <c r="I42" s="56"/>
    </row>
    <row r="43" spans="1:9" ht="22.9" customHeight="1" x14ac:dyDescent="0.25">
      <c r="A43" s="11">
        <v>1</v>
      </c>
      <c r="B43" s="6" t="s">
        <v>68</v>
      </c>
      <c r="C43" s="50" t="s">
        <v>14</v>
      </c>
      <c r="D43" s="46">
        <v>300.8</v>
      </c>
      <c r="E43" s="47">
        <f>D43*0.7</f>
        <v>210.56</v>
      </c>
      <c r="F43" s="47">
        <f>D43*0.2</f>
        <v>60.160000000000004</v>
      </c>
      <c r="G43" s="47">
        <f>D43*0.1</f>
        <v>30.080000000000002</v>
      </c>
      <c r="H43" s="47"/>
      <c r="I43" s="27">
        <v>1</v>
      </c>
    </row>
    <row r="44" spans="1:9" ht="23.45" customHeight="1" x14ac:dyDescent="0.25">
      <c r="A44" s="18" t="s">
        <v>42</v>
      </c>
      <c r="B44" s="21" t="s">
        <v>41</v>
      </c>
      <c r="C44" s="2"/>
      <c r="D44" s="45">
        <f>D45</f>
        <v>300.55</v>
      </c>
      <c r="E44" s="45">
        <f t="shared" ref="E44:H44" si="19">E45</f>
        <v>210.38499999999999</v>
      </c>
      <c r="F44" s="45">
        <f t="shared" si="19"/>
        <v>60.110000000000007</v>
      </c>
      <c r="G44" s="45">
        <f t="shared" si="19"/>
        <v>15.027500000000002</v>
      </c>
      <c r="H44" s="45">
        <f t="shared" si="19"/>
        <v>15.027500000000032</v>
      </c>
      <c r="I44" s="56"/>
    </row>
    <row r="45" spans="1:9" s="57" customFormat="1" ht="24" customHeight="1" x14ac:dyDescent="0.25">
      <c r="A45" s="11">
        <v>1</v>
      </c>
      <c r="B45" s="34" t="s">
        <v>58</v>
      </c>
      <c r="C45" s="1" t="s">
        <v>14</v>
      </c>
      <c r="D45" s="46">
        <v>300.55</v>
      </c>
      <c r="E45" s="47">
        <f>D45*0.7</f>
        <v>210.38499999999999</v>
      </c>
      <c r="F45" s="47">
        <f>D45*0.2</f>
        <v>60.110000000000007</v>
      </c>
      <c r="G45" s="47">
        <f>D45*0.05</f>
        <v>15.027500000000002</v>
      </c>
      <c r="H45" s="47">
        <f>D45-SUM(E45:G45)</f>
        <v>15.027500000000032</v>
      </c>
      <c r="I45" s="56">
        <v>1</v>
      </c>
    </row>
    <row r="46" spans="1:9" ht="28.15" customHeight="1" x14ac:dyDescent="0.25">
      <c r="A46" s="18" t="s">
        <v>44</v>
      </c>
      <c r="B46" s="21" t="s">
        <v>43</v>
      </c>
      <c r="C46" s="2"/>
      <c r="D46" s="45">
        <f>D47</f>
        <v>300.60000000000002</v>
      </c>
      <c r="E46" s="45">
        <f t="shared" ref="E46:H46" si="20">E47</f>
        <v>210.42000000000002</v>
      </c>
      <c r="F46" s="45">
        <f t="shared" si="20"/>
        <v>60.120000000000005</v>
      </c>
      <c r="G46" s="45">
        <f t="shared" si="20"/>
        <v>30.060000000000002</v>
      </c>
      <c r="H46" s="45">
        <f t="shared" si="20"/>
        <v>0</v>
      </c>
      <c r="I46" s="56"/>
    </row>
    <row r="47" spans="1:9" ht="31.15" customHeight="1" x14ac:dyDescent="0.25">
      <c r="A47" s="2">
        <v>1</v>
      </c>
      <c r="B47" s="6" t="s">
        <v>59</v>
      </c>
      <c r="C47" s="5">
        <v>0.33400000000000002</v>
      </c>
      <c r="D47" s="8">
        <f>C47*900</f>
        <v>300.60000000000002</v>
      </c>
      <c r="E47" s="8">
        <f>D47*70%</f>
        <v>210.42000000000002</v>
      </c>
      <c r="F47" s="8">
        <f>D47*0.2</f>
        <v>60.120000000000005</v>
      </c>
      <c r="G47" s="35">
        <f>D47*0.1</f>
        <v>30.060000000000002</v>
      </c>
      <c r="H47" s="35"/>
      <c r="I47" s="56">
        <v>1</v>
      </c>
    </row>
    <row r="48" spans="1:9" ht="31.5" x14ac:dyDescent="0.25">
      <c r="A48" s="18" t="s">
        <v>46</v>
      </c>
      <c r="B48" s="21" t="s">
        <v>45</v>
      </c>
      <c r="C48" s="2"/>
      <c r="D48" s="45">
        <f>D49+D50</f>
        <v>300.55</v>
      </c>
      <c r="E48" s="45">
        <f t="shared" ref="E48:H48" si="21">E49+E50</f>
        <v>210.38499999999999</v>
      </c>
      <c r="F48" s="45">
        <f t="shared" si="21"/>
        <v>60.110000000000007</v>
      </c>
      <c r="G48" s="45">
        <f t="shared" si="21"/>
        <v>30.055000000000003</v>
      </c>
      <c r="H48" s="45">
        <f t="shared" si="21"/>
        <v>0</v>
      </c>
      <c r="I48" s="56"/>
    </row>
    <row r="49" spans="1:9" ht="20.45" customHeight="1" x14ac:dyDescent="0.25">
      <c r="A49" s="1">
        <v>1</v>
      </c>
      <c r="B49" s="6" t="s">
        <v>61</v>
      </c>
      <c r="C49" s="2" t="s">
        <v>14</v>
      </c>
      <c r="D49" s="8">
        <v>190.55</v>
      </c>
      <c r="E49" s="8">
        <f>D49*0.7</f>
        <v>133.38499999999999</v>
      </c>
      <c r="F49" s="8">
        <f>D49*0.2</f>
        <v>38.110000000000007</v>
      </c>
      <c r="G49" s="8">
        <f>D49*0.1</f>
        <v>19.055000000000003</v>
      </c>
      <c r="H49" s="8"/>
      <c r="I49" s="27"/>
    </row>
    <row r="50" spans="1:9" ht="34.9" customHeight="1" x14ac:dyDescent="0.25">
      <c r="A50" s="1">
        <v>2</v>
      </c>
      <c r="B50" s="6" t="s">
        <v>60</v>
      </c>
      <c r="C50" s="1" t="s">
        <v>14</v>
      </c>
      <c r="D50" s="10">
        <v>110</v>
      </c>
      <c r="E50" s="10">
        <f>D50*0.7</f>
        <v>77</v>
      </c>
      <c r="F50" s="10">
        <f>D50*0.2</f>
        <v>22</v>
      </c>
      <c r="G50" s="55">
        <f>D50*0.1</f>
        <v>11</v>
      </c>
      <c r="H50" s="58"/>
      <c r="I50" s="27">
        <v>2</v>
      </c>
    </row>
    <row r="51" spans="1:9" ht="20.45" customHeight="1" x14ac:dyDescent="0.25">
      <c r="A51" s="18" t="s">
        <v>48</v>
      </c>
      <c r="B51" s="21" t="s">
        <v>47</v>
      </c>
      <c r="C51" s="39"/>
      <c r="D51" s="45">
        <f>D52</f>
        <v>300.77999999999997</v>
      </c>
      <c r="E51" s="45">
        <f t="shared" ref="E51:H51" si="22">E52</f>
        <v>210.54599999999996</v>
      </c>
      <c r="F51" s="45">
        <f t="shared" si="22"/>
        <v>60.155999999999999</v>
      </c>
      <c r="G51" s="45">
        <f t="shared" si="22"/>
        <v>30.077999999999999</v>
      </c>
      <c r="H51" s="45">
        <f t="shared" si="22"/>
        <v>0</v>
      </c>
      <c r="I51" s="56"/>
    </row>
    <row r="52" spans="1:9" ht="24" customHeight="1" x14ac:dyDescent="0.25">
      <c r="A52" s="1">
        <v>1</v>
      </c>
      <c r="B52" s="6" t="s">
        <v>62</v>
      </c>
      <c r="C52" s="7">
        <v>0.3342</v>
      </c>
      <c r="D52" s="8">
        <f>C52*900</f>
        <v>300.77999999999997</v>
      </c>
      <c r="E52" s="8">
        <f>D52*0.7</f>
        <v>210.54599999999996</v>
      </c>
      <c r="F52" s="8">
        <f>D52*0.2</f>
        <v>60.155999999999999</v>
      </c>
      <c r="G52" s="8">
        <f>D52*0.1</f>
        <v>30.077999999999999</v>
      </c>
      <c r="H52" s="8"/>
      <c r="I52" s="27">
        <v>1</v>
      </c>
    </row>
    <row r="53" spans="1:9" ht="22.9" customHeight="1" x14ac:dyDescent="0.25">
      <c r="A53" s="18" t="s">
        <v>50</v>
      </c>
      <c r="B53" s="21" t="s">
        <v>49</v>
      </c>
      <c r="C53" s="2"/>
      <c r="D53" s="45">
        <f>D54</f>
        <v>525.99</v>
      </c>
      <c r="E53" s="45">
        <f t="shared" ref="E53:H53" si="23">E54</f>
        <v>210.39600000000002</v>
      </c>
      <c r="F53" s="45">
        <f t="shared" si="23"/>
        <v>105.19800000000001</v>
      </c>
      <c r="G53" s="45">
        <f t="shared" si="23"/>
        <v>26.299500000000002</v>
      </c>
      <c r="H53" s="45">
        <f t="shared" si="23"/>
        <v>184.09649999999999</v>
      </c>
      <c r="I53" s="56"/>
    </row>
    <row r="54" spans="1:9" ht="34.15" customHeight="1" x14ac:dyDescent="0.25">
      <c r="A54" s="11">
        <v>1</v>
      </c>
      <c r="B54" s="4" t="s">
        <v>63</v>
      </c>
      <c r="C54" s="9">
        <v>0.53400000000000003</v>
      </c>
      <c r="D54" s="10">
        <f>C54*985</f>
        <v>525.99</v>
      </c>
      <c r="E54" s="10">
        <f>D54*0.4</f>
        <v>210.39600000000002</v>
      </c>
      <c r="F54" s="10">
        <f>D54*0.2</f>
        <v>105.19800000000001</v>
      </c>
      <c r="G54" s="10">
        <f>D54*0.05</f>
        <v>26.299500000000002</v>
      </c>
      <c r="H54" s="10">
        <f t="shared" ref="H54" si="24">D54-E54-F54-G54</f>
        <v>184.09649999999999</v>
      </c>
      <c r="I54" s="27">
        <v>1</v>
      </c>
    </row>
    <row r="56" spans="1:9" x14ac:dyDescent="0.25">
      <c r="D56" s="63"/>
      <c r="E56" s="63"/>
      <c r="F56" s="63"/>
      <c r="G56" s="63"/>
      <c r="H56" s="63"/>
      <c r="I56" s="63"/>
    </row>
    <row r="57" spans="1:9" x14ac:dyDescent="0.25">
      <c r="D57" s="63"/>
      <c r="E57" s="63"/>
      <c r="F57" s="63"/>
      <c r="G57" s="63"/>
      <c r="H57" s="63"/>
      <c r="I57" s="63"/>
    </row>
  </sheetData>
  <mergeCells count="10">
    <mergeCell ref="A1:I1"/>
    <mergeCell ref="A2:I2"/>
    <mergeCell ref="B3:H3"/>
    <mergeCell ref="G4:I4"/>
    <mergeCell ref="A5:A6"/>
    <mergeCell ref="B5:B6"/>
    <mergeCell ref="C5:C6"/>
    <mergeCell ref="D5:D6"/>
    <mergeCell ref="E5:H5"/>
    <mergeCell ref="I5:I6"/>
  </mergeCells>
  <pageMargins left="0.28000000000000003" right="0.22" top="0.75" bottom="0.33" header="0.3" footer="0.18"/>
  <pageSetup orientation="landscape" verticalDpi="0" r:id="rId1"/>
  <headerFooter>
    <oddFooter>&amp;CPage&amp;P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2021-2025</vt:lpstr>
      <vt:lpstr>'2021-2025'!Print_Titles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User</cp:lastModifiedBy>
  <cp:lastPrinted>2023-06-15T02:20:42Z</cp:lastPrinted>
  <dcterms:created xsi:type="dcterms:W3CDTF">2021-09-27T08:40:42Z</dcterms:created>
  <dcterms:modified xsi:type="dcterms:W3CDTF">2023-06-17T14:45:07Z</dcterms:modified>
</cp:coreProperties>
</file>